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1.05.2026\"/>
    </mc:Choice>
  </mc:AlternateContent>
  <bookViews>
    <workbookView xWindow="0" yWindow="0" windowWidth="24000" windowHeight="9630" tabRatio="750"/>
  </bookViews>
  <sheets>
    <sheet name="ԳԵՂԱՐՔՈՒՆԻՔԻ (մայիս 31)  " sheetId="48" r:id="rId1"/>
    <sheet name="Лист4" sheetId="50" r:id="rId2"/>
    <sheet name="Лист1" sheetId="45" r:id="rId3"/>
    <sheet name="Лист2" sheetId="44" r:id="rId4"/>
  </sheets>
  <definedNames>
    <definedName name="_xlnm.Print_Area" localSheetId="0">'ԳԵՂԱՐՔՈՒՆԻՔԻ (մայիս 31)  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11" i="48" l="1"/>
  <c r="ED12" i="48"/>
  <c r="ED13" i="48"/>
  <c r="ED14" i="48"/>
  <c r="ED16" i="48"/>
  <c r="ED10" i="48"/>
  <c r="DR11" i="48"/>
  <c r="DR12" i="48"/>
  <c r="DR13" i="48"/>
  <c r="DR14" i="48"/>
  <c r="DR16" i="48"/>
  <c r="DR10" i="48"/>
  <c r="DO11" i="48"/>
  <c r="DO12" i="48"/>
  <c r="DO13" i="48"/>
  <c r="DO14" i="48"/>
  <c r="DO16" i="48"/>
  <c r="DO10" i="48"/>
  <c r="DH11" i="48"/>
  <c r="DH12" i="48"/>
  <c r="DH13" i="48"/>
  <c r="DH14" i="48"/>
  <c r="DH16" i="48"/>
  <c r="DH10" i="48"/>
  <c r="DE11" i="48"/>
  <c r="DE12" i="48"/>
  <c r="DE13" i="48"/>
  <c r="DE14" i="48"/>
  <c r="DE16" i="48"/>
  <c r="DE10" i="48"/>
  <c r="DB11" i="48"/>
  <c r="DB12" i="48"/>
  <c r="DB13" i="48"/>
  <c r="DB14" i="48"/>
  <c r="DB16" i="48"/>
  <c r="DB10" i="48"/>
  <c r="CY11" i="48"/>
  <c r="CY12" i="48"/>
  <c r="CY13" i="48"/>
  <c r="CY14" i="48"/>
  <c r="CY16" i="48"/>
  <c r="CY10" i="48"/>
  <c r="CU11" i="48"/>
  <c r="CU12" i="48"/>
  <c r="CU13" i="48"/>
  <c r="CU14" i="48"/>
  <c r="CU16" i="48"/>
  <c r="CU10" i="48"/>
  <c r="CR11" i="48"/>
  <c r="CR12" i="48"/>
  <c r="CR13" i="48"/>
  <c r="CR14" i="48"/>
  <c r="CR16" i="48"/>
  <c r="CR10" i="48"/>
  <c r="CL11" i="48"/>
  <c r="CL12" i="48"/>
  <c r="CL13" i="48"/>
  <c r="CL14" i="48"/>
  <c r="CL16" i="48"/>
  <c r="CL10" i="48"/>
  <c r="CF11" i="48"/>
  <c r="CF12" i="48"/>
  <c r="CF13" i="48"/>
  <c r="CF14" i="48"/>
  <c r="CF16" i="48"/>
  <c r="CF10" i="48"/>
  <c r="CC11" i="48"/>
  <c r="CC12" i="48"/>
  <c r="CC13" i="48"/>
  <c r="CC14" i="48"/>
  <c r="CC16" i="48"/>
  <c r="CC10" i="48"/>
  <c r="BZ11" i="48"/>
  <c r="BZ12" i="48"/>
  <c r="BZ13" i="48"/>
  <c r="BZ14" i="48"/>
  <c r="BZ16" i="48"/>
  <c r="BZ10" i="48"/>
  <c r="BW11" i="48"/>
  <c r="BW12" i="48"/>
  <c r="BW13" i="48"/>
  <c r="BW14" i="48"/>
  <c r="BW16" i="48"/>
  <c r="BW10" i="48"/>
  <c r="BI11" i="48"/>
  <c r="BI12" i="48"/>
  <c r="BI13" i="48"/>
  <c r="BI14" i="48"/>
  <c r="BI16" i="48"/>
  <c r="BI10" i="48"/>
  <c r="BF11" i="48"/>
  <c r="BF12" i="48"/>
  <c r="BF13" i="48"/>
  <c r="BF14" i="48"/>
  <c r="BF16" i="48"/>
  <c r="BF10" i="48"/>
  <c r="AU11" i="48"/>
  <c r="AU12" i="48"/>
  <c r="AU13" i="48"/>
  <c r="AU14" i="48"/>
  <c r="AU16" i="48"/>
  <c r="AU10" i="48"/>
  <c r="AP11" i="48"/>
  <c r="AP12" i="48"/>
  <c r="AP13" i="48"/>
  <c r="AP14" i="48"/>
  <c r="AP15" i="48"/>
  <c r="AP16" i="48"/>
  <c r="AP10" i="48"/>
  <c r="AK11" i="48"/>
  <c r="AK12" i="48"/>
  <c r="AK13" i="48"/>
  <c r="AK14" i="48"/>
  <c r="AK16" i="48"/>
  <c r="AK10" i="48"/>
  <c r="AA10" i="48"/>
  <c r="AF11" i="48"/>
  <c r="AF12" i="48"/>
  <c r="AF13" i="48"/>
  <c r="AF14" i="48"/>
  <c r="AF16" i="48"/>
  <c r="AF10" i="48"/>
  <c r="AA11" i="48"/>
  <c r="AA12" i="48"/>
  <c r="AA13" i="48"/>
  <c r="AA14" i="48"/>
  <c r="AA16" i="48"/>
  <c r="V11" i="48"/>
  <c r="V12" i="48"/>
  <c r="V13" i="48"/>
  <c r="V14" i="48"/>
  <c r="V16" i="48"/>
  <c r="V10" i="48"/>
  <c r="DK10" i="48" l="1"/>
  <c r="CB16" i="48" l="1"/>
  <c r="X10" i="48"/>
  <c r="DX11" i="48" l="1"/>
  <c r="DX12" i="48"/>
  <c r="DX13" i="48"/>
  <c r="DX14" i="48"/>
  <c r="DX10" i="48"/>
  <c r="CI11" i="48"/>
  <c r="CI12" i="48"/>
  <c r="CI13" i="48"/>
  <c r="CI14" i="48"/>
  <c r="CI10" i="48"/>
  <c r="CO11" i="48"/>
  <c r="CO12" i="48"/>
  <c r="CO13" i="48"/>
  <c r="CO14" i="48"/>
  <c r="CO10" i="48"/>
  <c r="AC10" i="48"/>
  <c r="AG16" i="48" l="1"/>
  <c r="BL11" i="48" l="1"/>
  <c r="BL12" i="48"/>
  <c r="BL13" i="48"/>
  <c r="BL14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EG10" i="48" l="1"/>
  <c r="E10" i="48" s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EF16" i="48"/>
  <c r="EE16" i="48"/>
  <c r="EC16" i="48"/>
  <c r="EB16" i="48"/>
  <c r="DZ16" i="48"/>
  <c r="EA16" i="48" s="1"/>
  <c r="DY16" i="48"/>
  <c r="DW16" i="48"/>
  <c r="DX16" i="48" s="1"/>
  <c r="DV16" i="48"/>
  <c r="DT16" i="48"/>
  <c r="DU16" i="48" s="1"/>
  <c r="DS16" i="48"/>
  <c r="DQ16" i="48"/>
  <c r="DP16" i="48"/>
  <c r="DJ16" i="48"/>
  <c r="DI16" i="48"/>
  <c r="DG16" i="48"/>
  <c r="DD16" i="48"/>
  <c r="DC16" i="48"/>
  <c r="DA16" i="48"/>
  <c r="CV16" i="48"/>
  <c r="CT16" i="48"/>
  <c r="CQ16" i="48"/>
  <c r="CN16" i="48"/>
  <c r="CO16" i="48" s="1"/>
  <c r="CK16" i="48"/>
  <c r="CH16" i="48"/>
  <c r="CI16" i="48" s="1"/>
  <c r="CE16" i="48"/>
  <c r="CD16" i="48"/>
  <c r="BY16" i="48"/>
  <c r="BX16" i="48"/>
  <c r="BN16" i="48"/>
  <c r="BO16" i="48" s="1"/>
  <c r="BK16" i="48"/>
  <c r="BL16" i="48" s="1"/>
  <c r="BH16" i="48"/>
  <c r="BG16" i="48"/>
  <c r="BE16" i="48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BS10" i="48"/>
  <c r="AX10" i="48"/>
  <c r="AS10" i="48"/>
  <c r="AN10" i="48"/>
  <c r="AO16" i="48" s="1"/>
  <c r="AI10" i="48"/>
  <c r="AJ16" i="48" s="1"/>
  <c r="AH10" i="48"/>
  <c r="AD10" i="48"/>
  <c r="AE16" i="48" s="1"/>
  <c r="Y10" i="48"/>
  <c r="Z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G10" i="48"/>
  <c r="AB16" i="48"/>
  <c r="AD16" i="48" s="1"/>
  <c r="AL16" i="48"/>
  <c r="AN16" i="48" s="1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AX16" i="48" l="1"/>
  <c r="CX16" i="48"/>
  <c r="BS16" i="48"/>
  <c r="BU16" i="48" s="1"/>
  <c r="DM16" i="48"/>
  <c r="AM16" i="48"/>
  <c r="BV16" i="48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<sst xmlns="http://schemas.openxmlformats.org/spreadsheetml/2006/main" count="198" uniqueCount="70">
  <si>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</si>
  <si>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</si>
  <si>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</si>
  <si>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</si>
  <si>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</si>
  <si>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</si>
  <si>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</si>
  <si>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</si>
  <si>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</si>
  <si>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</si>
  <si>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</si>
  <si>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</si>
  <si>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</si>
  <si>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</si>
  <si>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</si>
  <si>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</si>
  <si>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</si>
  <si>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</si>
  <si>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</si>
  <si>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</si>
  <si>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</si>
  <si>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</si>
  <si>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</si>
  <si>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</si>
  <si>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</si>
  <si>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</si>
  <si>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</si>
  <si>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</si>
  <si>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</si>
  <si>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</si>
  <si>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</si>
  <si>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</si>
  <si>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</si>
  <si>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</si>
  <si>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</si>
  <si>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</si>
  <si>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</si>
  <si>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</si>
  <si>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</si>
  <si>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</si>
  <si>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</si>
  <si>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</si>
  <si>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</si>
  <si>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</si>
  <si>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</si>
  <si>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</si>
  <si>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</si>
  <si>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</si>
  <si>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</si>
  <si>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</si>
  <si>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</si>
  <si>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</si>
  <si>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</si>
  <si>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</si>
  <si>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</si>
  <si>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</si>
  <si>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</si>
  <si>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</si>
  <si>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</si>
  <si>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</si>
  <si>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</si>
  <si>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</si>
  <si>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</si>
  <si>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</si>
  <si>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</si>
  <si>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</si>
  <si>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</si>
  <si>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2026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մայիսի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</si>
  <si>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t xml:space="preserve">փաստ  (5 ամիս)  </t>
  </si>
  <si>
    <t xml:space="preserve">փաստ  (5 ամիս)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</si>
</sst>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5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>
      <alignment vertical="center" wrapText="1"/>
    </xf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left" vertical="center"/>
    </xf>
    <xf numFmtId="165" fontId="11" fillId="0" borderId="8" xfId="0" applyNumberFormat="1" applyFont="1" applyBorder="1" applyAlignment="1">
      <alignment horizontal="center" vertical="center" wrapText="1"/>
    </xf>
    <xf numFmtId="165" fontId="11" fillId="5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1" fillId="0" borderId="0" xfId="0" applyNumberFormat="1" applyFont="1" applyProtection="1">
      <protection locked="0"/>
    </xf>
    <xf numFmtId="165" fontId="15" fillId="5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165" fontId="17" fillId="5" borderId="8" xfId="0" applyNumberFormat="1" applyFont="1" applyFill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I10" activePane="bottomRight" state="frozen"/>
      <selection pane="topRight"/>
      <selection pane="bottomLeft"/>
      <selection pane="bottomRight" activeCell="AG10" sqref="AG10:AG14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10.57031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1"/>
    <col min="230" max="16384" width="17.28515625" style="2"/>
  </cols>
  <sheetData>
    <row r="1" spans="1:255" s="24" customFormat="1" ht="20.25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55" s="24" customFormat="1" ht="17.25" customHeight="1" x14ac:dyDescent="0.35">
      <c r="A2" s="117" t="s">
        <v>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</row>
    <row r="3" spans="1:255" s="24" customFormat="1" ht="13.5" customHeigh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118"/>
      <c r="M3" s="118"/>
      <c r="N3" s="118"/>
      <c r="O3" s="118"/>
      <c r="P3" s="118"/>
      <c r="Q3" s="26"/>
      <c r="R3" s="27"/>
      <c r="S3" s="27"/>
      <c r="U3" s="28"/>
      <c r="V3" s="28"/>
      <c r="W3" s="28"/>
      <c r="X3" s="28"/>
      <c r="Y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CU3" s="119" t="s">
        <v>1</v>
      </c>
      <c r="CV3" s="119"/>
      <c r="CW3" s="28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55" ht="17.45" customHeight="1" x14ac:dyDescent="0.3">
      <c r="A4" s="120" t="s">
        <v>2</v>
      </c>
      <c r="B4" s="123" t="s">
        <v>3</v>
      </c>
      <c r="C4" s="126" t="s">
        <v>4</v>
      </c>
      <c r="D4" s="126" t="s">
        <v>5</v>
      </c>
      <c r="E4" s="129" t="s">
        <v>6</v>
      </c>
      <c r="F4" s="130"/>
      <c r="G4" s="130"/>
      <c r="H4" s="130"/>
      <c r="I4" s="131"/>
      <c r="J4" s="138" t="s">
        <v>7</v>
      </c>
      <c r="K4" s="139"/>
      <c r="L4" s="139"/>
      <c r="M4" s="139"/>
      <c r="N4" s="139"/>
      <c r="O4" s="140"/>
      <c r="P4" s="147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9"/>
      <c r="DJ4" s="76" t="s">
        <v>8</v>
      </c>
      <c r="DK4" s="150" t="s">
        <v>9</v>
      </c>
      <c r="DL4" s="151"/>
      <c r="DM4" s="152"/>
      <c r="DN4" s="159" t="s">
        <v>10</v>
      </c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76" t="s">
        <v>11</v>
      </c>
      <c r="EG4" s="160" t="s">
        <v>12</v>
      </c>
      <c r="EH4" s="161"/>
      <c r="EI4" s="162"/>
      <c r="EJ4" s="14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8" customHeight="1" x14ac:dyDescent="0.3">
      <c r="A5" s="121"/>
      <c r="B5" s="124"/>
      <c r="C5" s="127"/>
      <c r="D5" s="127"/>
      <c r="E5" s="132"/>
      <c r="F5" s="133"/>
      <c r="G5" s="133"/>
      <c r="H5" s="133"/>
      <c r="I5" s="134"/>
      <c r="J5" s="141"/>
      <c r="K5" s="142"/>
      <c r="L5" s="142"/>
      <c r="M5" s="142"/>
      <c r="N5" s="142"/>
      <c r="O5" s="143"/>
      <c r="P5" s="169" t="s">
        <v>13</v>
      </c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/>
      <c r="BB5" s="172" t="s">
        <v>14</v>
      </c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82" t="s">
        <v>15</v>
      </c>
      <c r="BO5" s="83"/>
      <c r="BP5" s="83"/>
      <c r="BQ5" s="173" t="s">
        <v>16</v>
      </c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5"/>
      <c r="CH5" s="102" t="s">
        <v>17</v>
      </c>
      <c r="CI5" s="101"/>
      <c r="CJ5" s="101"/>
      <c r="CK5" s="101"/>
      <c r="CL5" s="101"/>
      <c r="CM5" s="101"/>
      <c r="CN5" s="101"/>
      <c r="CO5" s="101"/>
      <c r="CP5" s="103"/>
      <c r="CQ5" s="173" t="s">
        <v>18</v>
      </c>
      <c r="CR5" s="174"/>
      <c r="CS5" s="174"/>
      <c r="CT5" s="174"/>
      <c r="CU5" s="174"/>
      <c r="CV5" s="174"/>
      <c r="CW5" s="174"/>
      <c r="CX5" s="174"/>
      <c r="CY5" s="174"/>
      <c r="CZ5" s="174"/>
      <c r="DA5" s="172" t="s">
        <v>19</v>
      </c>
      <c r="DB5" s="172"/>
      <c r="DC5" s="172"/>
      <c r="DD5" s="82" t="s">
        <v>20</v>
      </c>
      <c r="DE5" s="83"/>
      <c r="DF5" s="84"/>
      <c r="DG5" s="82" t="s">
        <v>21</v>
      </c>
      <c r="DH5" s="83"/>
      <c r="DI5" s="84"/>
      <c r="DJ5" s="76"/>
      <c r="DK5" s="153"/>
      <c r="DL5" s="154"/>
      <c r="DM5" s="155"/>
      <c r="DN5" s="97"/>
      <c r="DO5" s="97"/>
      <c r="DP5" s="98"/>
      <c r="DQ5" s="98"/>
      <c r="DR5" s="98"/>
      <c r="DS5" s="98"/>
      <c r="DT5" s="82" t="s">
        <v>22</v>
      </c>
      <c r="DU5" s="83"/>
      <c r="DV5" s="84"/>
      <c r="DW5" s="88"/>
      <c r="DX5" s="89"/>
      <c r="DY5" s="89"/>
      <c r="DZ5" s="89"/>
      <c r="EA5" s="89"/>
      <c r="EB5" s="89"/>
      <c r="EC5" s="89"/>
      <c r="ED5" s="89"/>
      <c r="EE5" s="89"/>
      <c r="EF5" s="76"/>
      <c r="EG5" s="163"/>
      <c r="EH5" s="164"/>
      <c r="EI5" s="165"/>
      <c r="EJ5" s="14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57.75" customHeight="1" x14ac:dyDescent="0.3">
      <c r="A6" s="121"/>
      <c r="B6" s="124"/>
      <c r="C6" s="127"/>
      <c r="D6" s="127"/>
      <c r="E6" s="135"/>
      <c r="F6" s="136"/>
      <c r="G6" s="136"/>
      <c r="H6" s="136"/>
      <c r="I6" s="137"/>
      <c r="J6" s="144"/>
      <c r="K6" s="145"/>
      <c r="L6" s="145"/>
      <c r="M6" s="145"/>
      <c r="N6" s="145"/>
      <c r="O6" s="146"/>
      <c r="P6" s="90" t="s">
        <v>23</v>
      </c>
      <c r="Q6" s="91"/>
      <c r="R6" s="91"/>
      <c r="S6" s="91"/>
      <c r="T6" s="92"/>
      <c r="U6" s="93" t="s">
        <v>24</v>
      </c>
      <c r="V6" s="94"/>
      <c r="W6" s="94"/>
      <c r="X6" s="94"/>
      <c r="Y6" s="95"/>
      <c r="Z6" s="93" t="s">
        <v>25</v>
      </c>
      <c r="AA6" s="94"/>
      <c r="AB6" s="94"/>
      <c r="AC6" s="94"/>
      <c r="AD6" s="95"/>
      <c r="AE6" s="93" t="s">
        <v>26</v>
      </c>
      <c r="AF6" s="94"/>
      <c r="AG6" s="94"/>
      <c r="AH6" s="94"/>
      <c r="AI6" s="95"/>
      <c r="AJ6" s="93" t="s">
        <v>27</v>
      </c>
      <c r="AK6" s="94"/>
      <c r="AL6" s="94"/>
      <c r="AM6" s="94"/>
      <c r="AN6" s="95"/>
      <c r="AO6" s="93" t="s">
        <v>28</v>
      </c>
      <c r="AP6" s="94"/>
      <c r="AQ6" s="94"/>
      <c r="AR6" s="94"/>
      <c r="AS6" s="95"/>
      <c r="AT6" s="93" t="s">
        <v>29</v>
      </c>
      <c r="AU6" s="94"/>
      <c r="AV6" s="94"/>
      <c r="AW6" s="94"/>
      <c r="AX6" s="95"/>
      <c r="AY6" s="96" t="s">
        <v>30</v>
      </c>
      <c r="AZ6" s="96"/>
      <c r="BA6" s="96"/>
      <c r="BB6" s="106" t="s">
        <v>31</v>
      </c>
      <c r="BC6" s="107"/>
      <c r="BD6" s="107"/>
      <c r="BE6" s="106" t="s">
        <v>32</v>
      </c>
      <c r="BF6" s="107"/>
      <c r="BG6" s="108"/>
      <c r="BH6" s="109" t="s">
        <v>33</v>
      </c>
      <c r="BI6" s="110"/>
      <c r="BJ6" s="110"/>
      <c r="BK6" s="111" t="s">
        <v>34</v>
      </c>
      <c r="BL6" s="112"/>
      <c r="BM6" s="112"/>
      <c r="BN6" s="85"/>
      <c r="BO6" s="86"/>
      <c r="BP6" s="86"/>
      <c r="BQ6" s="113" t="s">
        <v>35</v>
      </c>
      <c r="BR6" s="114"/>
      <c r="BS6" s="114"/>
      <c r="BT6" s="114"/>
      <c r="BU6" s="115"/>
      <c r="BV6" s="81" t="s">
        <v>36</v>
      </c>
      <c r="BW6" s="81"/>
      <c r="BX6" s="81"/>
      <c r="BY6" s="81" t="s">
        <v>37</v>
      </c>
      <c r="BZ6" s="81"/>
      <c r="CA6" s="81"/>
      <c r="CB6" s="81" t="s">
        <v>38</v>
      </c>
      <c r="CC6" s="81"/>
      <c r="CD6" s="81"/>
      <c r="CE6" s="81" t="s">
        <v>39</v>
      </c>
      <c r="CF6" s="81"/>
      <c r="CG6" s="81"/>
      <c r="CH6" s="81" t="s">
        <v>40</v>
      </c>
      <c r="CI6" s="81"/>
      <c r="CJ6" s="81"/>
      <c r="CK6" s="102" t="s">
        <v>41</v>
      </c>
      <c r="CL6" s="101"/>
      <c r="CM6" s="101"/>
      <c r="CN6" s="81" t="s">
        <v>42</v>
      </c>
      <c r="CO6" s="81"/>
      <c r="CP6" s="81"/>
      <c r="CQ6" s="99" t="s">
        <v>43</v>
      </c>
      <c r="CR6" s="100"/>
      <c r="CS6" s="101"/>
      <c r="CT6" s="102" t="s">
        <v>44</v>
      </c>
      <c r="CU6" s="101"/>
      <c r="CV6" s="101"/>
      <c r="CW6" s="103"/>
      <c r="CX6" s="102" t="s">
        <v>45</v>
      </c>
      <c r="CY6" s="101"/>
      <c r="CZ6" s="101"/>
      <c r="DA6" s="172"/>
      <c r="DB6" s="172"/>
      <c r="DC6" s="172"/>
      <c r="DD6" s="85"/>
      <c r="DE6" s="86"/>
      <c r="DF6" s="87"/>
      <c r="DG6" s="85"/>
      <c r="DH6" s="86"/>
      <c r="DI6" s="87"/>
      <c r="DJ6" s="76"/>
      <c r="DK6" s="156"/>
      <c r="DL6" s="157"/>
      <c r="DM6" s="158"/>
      <c r="DN6" s="82" t="s">
        <v>46</v>
      </c>
      <c r="DO6" s="83"/>
      <c r="DP6" s="84"/>
      <c r="DQ6" s="82" t="s">
        <v>47</v>
      </c>
      <c r="DR6" s="83"/>
      <c r="DS6" s="84"/>
      <c r="DT6" s="85"/>
      <c r="DU6" s="86"/>
      <c r="DV6" s="87"/>
      <c r="DW6" s="82" t="s">
        <v>48</v>
      </c>
      <c r="DX6" s="83"/>
      <c r="DY6" s="84"/>
      <c r="DZ6" s="82" t="s">
        <v>49</v>
      </c>
      <c r="EA6" s="83"/>
      <c r="EB6" s="84"/>
      <c r="EC6" s="104" t="s">
        <v>50</v>
      </c>
      <c r="ED6" s="105"/>
      <c r="EE6" s="105"/>
      <c r="EF6" s="76"/>
      <c r="EG6" s="166"/>
      <c r="EH6" s="167"/>
      <c r="EI6" s="168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7.45" customHeight="1" x14ac:dyDescent="0.3">
      <c r="A7" s="121"/>
      <c r="B7" s="124"/>
      <c r="C7" s="127"/>
      <c r="D7" s="127"/>
      <c r="E7" s="75" t="s">
        <v>51</v>
      </c>
      <c r="F7" s="73" t="s">
        <v>52</v>
      </c>
      <c r="G7" s="74" t="s">
        <v>68</v>
      </c>
      <c r="H7" s="78" t="s">
        <v>53</v>
      </c>
      <c r="I7" s="80" t="s">
        <v>54</v>
      </c>
      <c r="J7" s="75" t="s">
        <v>51</v>
      </c>
      <c r="K7" s="71" t="s">
        <v>52</v>
      </c>
      <c r="L7" s="69" t="s">
        <v>68</v>
      </c>
      <c r="M7" s="78" t="s">
        <v>55</v>
      </c>
      <c r="N7" s="78" t="s">
        <v>53</v>
      </c>
      <c r="O7" s="80" t="s">
        <v>54</v>
      </c>
      <c r="P7" s="75" t="s">
        <v>51</v>
      </c>
      <c r="Q7" s="73" t="s">
        <v>52</v>
      </c>
      <c r="R7" s="74" t="s">
        <v>68</v>
      </c>
      <c r="S7" s="78" t="s">
        <v>53</v>
      </c>
      <c r="T7" s="80" t="s">
        <v>54</v>
      </c>
      <c r="U7" s="75" t="s">
        <v>51</v>
      </c>
      <c r="V7" s="73" t="s">
        <v>52</v>
      </c>
      <c r="W7" s="74" t="s">
        <v>68</v>
      </c>
      <c r="X7" s="78" t="s">
        <v>53</v>
      </c>
      <c r="Y7" s="80" t="s">
        <v>54</v>
      </c>
      <c r="Z7" s="75" t="s">
        <v>51</v>
      </c>
      <c r="AA7" s="73" t="s">
        <v>52</v>
      </c>
      <c r="AB7" s="74" t="s">
        <v>68</v>
      </c>
      <c r="AC7" s="78" t="s">
        <v>53</v>
      </c>
      <c r="AD7" s="80" t="s">
        <v>54</v>
      </c>
      <c r="AE7" s="75" t="s">
        <v>51</v>
      </c>
      <c r="AF7" s="73" t="s">
        <v>52</v>
      </c>
      <c r="AG7" s="74" t="s">
        <v>68</v>
      </c>
      <c r="AH7" s="78" t="s">
        <v>53</v>
      </c>
      <c r="AI7" s="80" t="s">
        <v>54</v>
      </c>
      <c r="AJ7" s="75" t="s">
        <v>51</v>
      </c>
      <c r="AK7" s="73" t="s">
        <v>52</v>
      </c>
      <c r="AL7" s="74" t="s">
        <v>68</v>
      </c>
      <c r="AM7" s="78" t="s">
        <v>53</v>
      </c>
      <c r="AN7" s="74" t="s">
        <v>54</v>
      </c>
      <c r="AO7" s="75" t="s">
        <v>51</v>
      </c>
      <c r="AP7" s="73" t="s">
        <v>52</v>
      </c>
      <c r="AQ7" s="74" t="s">
        <v>68</v>
      </c>
      <c r="AR7" s="78" t="s">
        <v>53</v>
      </c>
      <c r="AS7" s="13"/>
      <c r="AT7" s="75" t="s">
        <v>51</v>
      </c>
      <c r="AU7" s="73" t="s">
        <v>52</v>
      </c>
      <c r="AV7" s="74" t="s">
        <v>68</v>
      </c>
      <c r="AW7" s="79" t="s">
        <v>53</v>
      </c>
      <c r="AX7" s="74" t="s">
        <v>54</v>
      </c>
      <c r="AY7" s="75" t="s">
        <v>51</v>
      </c>
      <c r="AZ7" s="73" t="s">
        <v>52</v>
      </c>
      <c r="BA7" s="74" t="s">
        <v>68</v>
      </c>
      <c r="BB7" s="75" t="s">
        <v>51</v>
      </c>
      <c r="BC7" s="73" t="s">
        <v>52</v>
      </c>
      <c r="BD7" s="74" t="s">
        <v>68</v>
      </c>
      <c r="BE7" s="75" t="s">
        <v>51</v>
      </c>
      <c r="BF7" s="73" t="s">
        <v>52</v>
      </c>
      <c r="BG7" s="74" t="s">
        <v>68</v>
      </c>
      <c r="BH7" s="75" t="s">
        <v>51</v>
      </c>
      <c r="BI7" s="73" t="s">
        <v>52</v>
      </c>
      <c r="BJ7" s="74" t="s">
        <v>68</v>
      </c>
      <c r="BK7" s="75" t="s">
        <v>51</v>
      </c>
      <c r="BL7" s="73" t="s">
        <v>52</v>
      </c>
      <c r="BM7" s="74" t="s">
        <v>69</v>
      </c>
      <c r="BN7" s="75" t="s">
        <v>51</v>
      </c>
      <c r="BO7" s="73" t="s">
        <v>52</v>
      </c>
      <c r="BP7" s="74" t="s">
        <v>68</v>
      </c>
      <c r="BQ7" s="75" t="s">
        <v>51</v>
      </c>
      <c r="BR7" s="73" t="s">
        <v>52</v>
      </c>
      <c r="BS7" s="74" t="s">
        <v>64</v>
      </c>
      <c r="BT7" s="78" t="s">
        <v>53</v>
      </c>
      <c r="BU7" s="74" t="s">
        <v>54</v>
      </c>
      <c r="BV7" s="75" t="s">
        <v>51</v>
      </c>
      <c r="BW7" s="73" t="s">
        <v>52</v>
      </c>
      <c r="BX7" s="74" t="s">
        <v>68</v>
      </c>
      <c r="BY7" s="75" t="s">
        <v>51</v>
      </c>
      <c r="BZ7" s="73" t="s">
        <v>52</v>
      </c>
      <c r="CA7" s="74" t="s">
        <v>68</v>
      </c>
      <c r="CB7" s="75" t="s">
        <v>51</v>
      </c>
      <c r="CC7" s="73" t="s">
        <v>52</v>
      </c>
      <c r="CD7" s="74" t="s">
        <v>68</v>
      </c>
      <c r="CE7" s="75" t="s">
        <v>51</v>
      </c>
      <c r="CF7" s="73" t="s">
        <v>52</v>
      </c>
      <c r="CG7" s="74" t="s">
        <v>68</v>
      </c>
      <c r="CH7" s="75" t="s">
        <v>51</v>
      </c>
      <c r="CI7" s="73" t="s">
        <v>52</v>
      </c>
      <c r="CJ7" s="74" t="s">
        <v>68</v>
      </c>
      <c r="CK7" s="75" t="s">
        <v>51</v>
      </c>
      <c r="CL7" s="73" t="s">
        <v>52</v>
      </c>
      <c r="CM7" s="74" t="s">
        <v>68</v>
      </c>
      <c r="CN7" s="75" t="s">
        <v>51</v>
      </c>
      <c r="CO7" s="73" t="s">
        <v>52</v>
      </c>
      <c r="CP7" s="74" t="s">
        <v>68</v>
      </c>
      <c r="CQ7" s="75" t="s">
        <v>51</v>
      </c>
      <c r="CR7" s="73" t="s">
        <v>52</v>
      </c>
      <c r="CS7" s="74" t="s">
        <v>68</v>
      </c>
      <c r="CT7" s="75" t="s">
        <v>51</v>
      </c>
      <c r="CU7" s="73" t="s">
        <v>52</v>
      </c>
      <c r="CV7" s="74" t="s">
        <v>68</v>
      </c>
      <c r="CW7" s="78" t="s">
        <v>53</v>
      </c>
      <c r="CX7" s="75" t="s">
        <v>51</v>
      </c>
      <c r="CY7" s="73" t="s">
        <v>52</v>
      </c>
      <c r="CZ7" s="74" t="s">
        <v>68</v>
      </c>
      <c r="DA7" s="75" t="s">
        <v>51</v>
      </c>
      <c r="DB7" s="73" t="s">
        <v>52</v>
      </c>
      <c r="DC7" s="74" t="s">
        <v>66</v>
      </c>
      <c r="DD7" s="75" t="s">
        <v>51</v>
      </c>
      <c r="DE7" s="73" t="s">
        <v>52</v>
      </c>
      <c r="DF7" s="74" t="s">
        <v>68</v>
      </c>
      <c r="DG7" s="75" t="s">
        <v>51</v>
      </c>
      <c r="DH7" s="73" t="s">
        <v>52</v>
      </c>
      <c r="DI7" s="74" t="s">
        <v>68</v>
      </c>
      <c r="DJ7" s="77" t="s">
        <v>56</v>
      </c>
      <c r="DK7" s="75" t="s">
        <v>51</v>
      </c>
      <c r="DL7" s="73" t="s">
        <v>52</v>
      </c>
      <c r="DM7" s="74" t="s">
        <v>68</v>
      </c>
      <c r="DN7" s="75" t="s">
        <v>51</v>
      </c>
      <c r="DO7" s="73" t="s">
        <v>52</v>
      </c>
      <c r="DP7" s="74" t="s">
        <v>68</v>
      </c>
      <c r="DQ7" s="75" t="s">
        <v>51</v>
      </c>
      <c r="DR7" s="73" t="s">
        <v>52</v>
      </c>
      <c r="DS7" s="74" t="s">
        <v>68</v>
      </c>
      <c r="DT7" s="75" t="s">
        <v>51</v>
      </c>
      <c r="DU7" s="73" t="s">
        <v>52</v>
      </c>
      <c r="DV7" s="74" t="s">
        <v>68</v>
      </c>
      <c r="DW7" s="75" t="s">
        <v>51</v>
      </c>
      <c r="DX7" s="73" t="s">
        <v>52</v>
      </c>
      <c r="DY7" s="74" t="s">
        <v>68</v>
      </c>
      <c r="DZ7" s="75" t="s">
        <v>51</v>
      </c>
      <c r="EA7" s="73" t="s">
        <v>52</v>
      </c>
      <c r="EB7" s="74" t="s">
        <v>68</v>
      </c>
      <c r="EC7" s="75" t="s">
        <v>51</v>
      </c>
      <c r="ED7" s="73" t="s">
        <v>52</v>
      </c>
      <c r="EE7" s="74" t="s">
        <v>68</v>
      </c>
      <c r="EF7" s="76" t="s">
        <v>56</v>
      </c>
      <c r="EG7" s="75" t="s">
        <v>51</v>
      </c>
      <c r="EH7" s="73" t="s">
        <v>52</v>
      </c>
      <c r="EI7" s="74" t="s">
        <v>68</v>
      </c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pans="1:255" ht="76.5" customHeight="1" x14ac:dyDescent="0.3">
      <c r="A8" s="122"/>
      <c r="B8" s="125"/>
      <c r="C8" s="128"/>
      <c r="D8" s="128"/>
      <c r="E8" s="75"/>
      <c r="F8" s="73"/>
      <c r="G8" s="74"/>
      <c r="H8" s="78"/>
      <c r="I8" s="80"/>
      <c r="J8" s="75"/>
      <c r="K8" s="72"/>
      <c r="L8" s="70"/>
      <c r="M8" s="78"/>
      <c r="N8" s="78"/>
      <c r="O8" s="80"/>
      <c r="P8" s="75"/>
      <c r="Q8" s="73"/>
      <c r="R8" s="74"/>
      <c r="S8" s="78"/>
      <c r="T8" s="80"/>
      <c r="U8" s="75"/>
      <c r="V8" s="73"/>
      <c r="W8" s="74"/>
      <c r="X8" s="78"/>
      <c r="Y8" s="80"/>
      <c r="Z8" s="75"/>
      <c r="AA8" s="73"/>
      <c r="AB8" s="74"/>
      <c r="AC8" s="78"/>
      <c r="AD8" s="80"/>
      <c r="AE8" s="75"/>
      <c r="AF8" s="73"/>
      <c r="AG8" s="74"/>
      <c r="AH8" s="78"/>
      <c r="AI8" s="80"/>
      <c r="AJ8" s="75"/>
      <c r="AK8" s="73"/>
      <c r="AL8" s="74"/>
      <c r="AM8" s="78"/>
      <c r="AN8" s="74"/>
      <c r="AO8" s="75"/>
      <c r="AP8" s="73"/>
      <c r="AQ8" s="74"/>
      <c r="AR8" s="78"/>
      <c r="AS8" s="56" t="s">
        <v>54</v>
      </c>
      <c r="AT8" s="75"/>
      <c r="AU8" s="73"/>
      <c r="AV8" s="74"/>
      <c r="AW8" s="79"/>
      <c r="AX8" s="74"/>
      <c r="AY8" s="75"/>
      <c r="AZ8" s="73"/>
      <c r="BA8" s="74"/>
      <c r="BB8" s="75"/>
      <c r="BC8" s="73"/>
      <c r="BD8" s="74"/>
      <c r="BE8" s="75"/>
      <c r="BF8" s="73"/>
      <c r="BG8" s="74"/>
      <c r="BH8" s="75"/>
      <c r="BI8" s="73"/>
      <c r="BJ8" s="74"/>
      <c r="BK8" s="75"/>
      <c r="BL8" s="73"/>
      <c r="BM8" s="74"/>
      <c r="BN8" s="75"/>
      <c r="BO8" s="73"/>
      <c r="BP8" s="74"/>
      <c r="BQ8" s="75"/>
      <c r="BR8" s="73"/>
      <c r="BS8" s="74"/>
      <c r="BT8" s="78"/>
      <c r="BU8" s="74"/>
      <c r="BV8" s="75"/>
      <c r="BW8" s="73"/>
      <c r="BX8" s="74"/>
      <c r="BY8" s="75"/>
      <c r="BZ8" s="73"/>
      <c r="CA8" s="74"/>
      <c r="CB8" s="75"/>
      <c r="CC8" s="73"/>
      <c r="CD8" s="74"/>
      <c r="CE8" s="75"/>
      <c r="CF8" s="73"/>
      <c r="CG8" s="74"/>
      <c r="CH8" s="75"/>
      <c r="CI8" s="73"/>
      <c r="CJ8" s="74"/>
      <c r="CK8" s="75"/>
      <c r="CL8" s="73"/>
      <c r="CM8" s="74"/>
      <c r="CN8" s="75"/>
      <c r="CO8" s="73"/>
      <c r="CP8" s="74"/>
      <c r="CQ8" s="75"/>
      <c r="CR8" s="73"/>
      <c r="CS8" s="74"/>
      <c r="CT8" s="75"/>
      <c r="CU8" s="73"/>
      <c r="CV8" s="74"/>
      <c r="CW8" s="78"/>
      <c r="CX8" s="75"/>
      <c r="CY8" s="73"/>
      <c r="CZ8" s="74"/>
      <c r="DA8" s="75"/>
      <c r="DB8" s="73"/>
      <c r="DC8" s="74"/>
      <c r="DD8" s="75"/>
      <c r="DE8" s="73"/>
      <c r="DF8" s="74"/>
      <c r="DG8" s="75"/>
      <c r="DH8" s="73"/>
      <c r="DI8" s="74"/>
      <c r="DJ8" s="77"/>
      <c r="DK8" s="75"/>
      <c r="DL8" s="73"/>
      <c r="DM8" s="74"/>
      <c r="DN8" s="75"/>
      <c r="DO8" s="73"/>
      <c r="DP8" s="74"/>
      <c r="DQ8" s="75"/>
      <c r="DR8" s="73"/>
      <c r="DS8" s="74"/>
      <c r="DT8" s="75"/>
      <c r="DU8" s="73"/>
      <c r="DV8" s="74"/>
      <c r="DW8" s="75"/>
      <c r="DX8" s="73"/>
      <c r="DY8" s="74"/>
      <c r="DZ8" s="75"/>
      <c r="EA8" s="73"/>
      <c r="EB8" s="74"/>
      <c r="EC8" s="75"/>
      <c r="ED8" s="73"/>
      <c r="EE8" s="74"/>
      <c r="EF8" s="76"/>
      <c r="EG8" s="75"/>
      <c r="EH8" s="73"/>
      <c r="EI8" s="74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x14ac:dyDescent="0.3">
      <c r="A9" s="4"/>
      <c r="B9" s="5">
        <v>1</v>
      </c>
      <c r="C9" s="6">
        <v>2</v>
      </c>
      <c r="D9" s="4">
        <v>3</v>
      </c>
      <c r="E9" s="6">
        <v>4</v>
      </c>
      <c r="F9" s="4">
        <v>5</v>
      </c>
      <c r="G9" s="6">
        <v>6</v>
      </c>
      <c r="H9" s="4">
        <v>7</v>
      </c>
      <c r="I9" s="6">
        <v>8</v>
      </c>
      <c r="J9" s="4">
        <v>2</v>
      </c>
      <c r="K9" s="6">
        <v>3</v>
      </c>
      <c r="L9" s="4">
        <v>4</v>
      </c>
      <c r="M9" s="10" t="s">
        <v>57</v>
      </c>
      <c r="N9" s="6">
        <v>6</v>
      </c>
      <c r="O9" s="4">
        <v>13</v>
      </c>
      <c r="P9" s="6">
        <v>7</v>
      </c>
      <c r="Q9" s="4">
        <v>8</v>
      </c>
      <c r="R9" s="6">
        <v>9</v>
      </c>
      <c r="S9" s="4">
        <v>10</v>
      </c>
      <c r="T9" s="6">
        <v>18</v>
      </c>
      <c r="U9" s="4">
        <v>19</v>
      </c>
      <c r="V9" s="6">
        <v>20</v>
      </c>
      <c r="W9" s="4">
        <v>21</v>
      </c>
      <c r="X9" s="6">
        <v>22</v>
      </c>
      <c r="Y9" s="4">
        <v>23</v>
      </c>
      <c r="Z9" s="6">
        <v>24</v>
      </c>
      <c r="AA9" s="4">
        <v>25</v>
      </c>
      <c r="AB9" s="6">
        <v>26</v>
      </c>
      <c r="AC9" s="4">
        <v>27</v>
      </c>
      <c r="AD9" s="6">
        <v>28</v>
      </c>
      <c r="AE9" s="4">
        <v>29</v>
      </c>
      <c r="AF9" s="6">
        <v>30</v>
      </c>
      <c r="AG9" s="4">
        <v>31</v>
      </c>
      <c r="AH9" s="6">
        <v>32</v>
      </c>
      <c r="AI9" s="4">
        <v>33</v>
      </c>
      <c r="AJ9" s="6">
        <v>11</v>
      </c>
      <c r="AK9" s="4">
        <v>12</v>
      </c>
      <c r="AL9" s="6">
        <v>13</v>
      </c>
      <c r="AM9" s="4">
        <v>14</v>
      </c>
      <c r="AN9" s="6">
        <v>38</v>
      </c>
      <c r="AO9" s="4">
        <v>15</v>
      </c>
      <c r="AP9" s="6">
        <v>16</v>
      </c>
      <c r="AQ9" s="4">
        <v>17</v>
      </c>
      <c r="AR9" s="6">
        <v>18</v>
      </c>
      <c r="AS9" s="4">
        <v>43</v>
      </c>
      <c r="AT9" s="6">
        <v>44</v>
      </c>
      <c r="AU9" s="4">
        <v>45</v>
      </c>
      <c r="AV9" s="6">
        <v>46</v>
      </c>
      <c r="AW9" s="4">
        <v>47</v>
      </c>
      <c r="AX9" s="6">
        <v>48</v>
      </c>
      <c r="AY9" s="4">
        <v>49</v>
      </c>
      <c r="AZ9" s="6">
        <v>50</v>
      </c>
      <c r="BA9" s="4">
        <v>51</v>
      </c>
      <c r="BB9" s="6">
        <v>52</v>
      </c>
      <c r="BC9" s="4">
        <v>53</v>
      </c>
      <c r="BD9" s="6">
        <v>54</v>
      </c>
      <c r="BE9" s="4">
        <v>55</v>
      </c>
      <c r="BF9" s="6">
        <v>56</v>
      </c>
      <c r="BG9" s="4">
        <v>57</v>
      </c>
      <c r="BH9" s="6">
        <v>58</v>
      </c>
      <c r="BI9" s="4">
        <v>59</v>
      </c>
      <c r="BJ9" s="6">
        <v>60</v>
      </c>
      <c r="BK9" s="4">
        <v>61</v>
      </c>
      <c r="BL9" s="6">
        <v>62</v>
      </c>
      <c r="BM9" s="4">
        <v>63</v>
      </c>
      <c r="BN9" s="6">
        <v>64</v>
      </c>
      <c r="BO9" s="4">
        <v>65</v>
      </c>
      <c r="BP9" s="6">
        <v>66</v>
      </c>
      <c r="BQ9" s="4">
        <v>19</v>
      </c>
      <c r="BR9" s="6">
        <v>20</v>
      </c>
      <c r="BS9" s="4">
        <v>21</v>
      </c>
      <c r="BT9" s="6">
        <v>22</v>
      </c>
      <c r="BU9" s="4">
        <v>71</v>
      </c>
      <c r="BV9" s="6">
        <v>72</v>
      </c>
      <c r="BW9" s="4">
        <v>73</v>
      </c>
      <c r="BX9" s="6">
        <v>74</v>
      </c>
      <c r="BY9" s="4">
        <v>75</v>
      </c>
      <c r="BZ9" s="6">
        <v>76</v>
      </c>
      <c r="CA9" s="4">
        <v>77</v>
      </c>
      <c r="CB9" s="6">
        <v>78</v>
      </c>
      <c r="CC9" s="4">
        <v>79</v>
      </c>
      <c r="CD9" s="6">
        <v>80</v>
      </c>
      <c r="CE9" s="4">
        <v>81</v>
      </c>
      <c r="CF9" s="6">
        <v>82</v>
      </c>
      <c r="CG9" s="4">
        <v>83</v>
      </c>
      <c r="CH9" s="6">
        <v>84</v>
      </c>
      <c r="CI9" s="4">
        <v>85</v>
      </c>
      <c r="CJ9" s="6">
        <v>86</v>
      </c>
      <c r="CK9" s="4">
        <v>87</v>
      </c>
      <c r="CL9" s="6">
        <v>88</v>
      </c>
      <c r="CM9" s="4">
        <v>89</v>
      </c>
      <c r="CN9" s="6">
        <v>90</v>
      </c>
      <c r="CO9" s="4">
        <v>91</v>
      </c>
      <c r="CP9" s="6">
        <v>92</v>
      </c>
      <c r="CQ9" s="4">
        <v>23</v>
      </c>
      <c r="CR9" s="6">
        <v>24</v>
      </c>
      <c r="CS9" s="4">
        <v>25</v>
      </c>
      <c r="CT9" s="6">
        <v>26</v>
      </c>
      <c r="CU9" s="4">
        <v>27</v>
      </c>
      <c r="CV9" s="6">
        <v>28</v>
      </c>
      <c r="CW9" s="6">
        <v>22</v>
      </c>
      <c r="CX9" s="4">
        <v>99</v>
      </c>
      <c r="CY9" s="6">
        <v>100</v>
      </c>
      <c r="CZ9" s="4">
        <v>101</v>
      </c>
      <c r="DA9" s="6">
        <v>102</v>
      </c>
      <c r="DB9" s="4">
        <v>103</v>
      </c>
      <c r="DC9" s="6">
        <v>104</v>
      </c>
      <c r="DD9" s="4">
        <v>105</v>
      </c>
      <c r="DE9" s="6">
        <v>106</v>
      </c>
      <c r="DF9" s="4">
        <v>107</v>
      </c>
      <c r="DG9" s="6">
        <v>108</v>
      </c>
      <c r="DH9" s="4">
        <v>109</v>
      </c>
      <c r="DI9" s="6">
        <v>110</v>
      </c>
      <c r="DJ9" s="4">
        <v>111</v>
      </c>
      <c r="DK9" s="6">
        <v>112</v>
      </c>
      <c r="DL9" s="4">
        <v>113</v>
      </c>
      <c r="DM9" s="6">
        <v>114</v>
      </c>
      <c r="DN9" s="4">
        <v>115</v>
      </c>
      <c r="DO9" s="6">
        <v>116</v>
      </c>
      <c r="DP9" s="4">
        <v>117</v>
      </c>
      <c r="DQ9" s="6">
        <v>118</v>
      </c>
      <c r="DR9" s="4">
        <v>119</v>
      </c>
      <c r="DS9" s="6">
        <v>120</v>
      </c>
      <c r="DT9" s="4">
        <v>121</v>
      </c>
      <c r="DU9" s="6">
        <v>122</v>
      </c>
      <c r="DV9" s="4">
        <v>123</v>
      </c>
      <c r="DW9" s="6">
        <v>124</v>
      </c>
      <c r="DX9" s="4">
        <v>125</v>
      </c>
      <c r="DY9" s="6">
        <v>126</v>
      </c>
      <c r="DZ9" s="4">
        <v>127</v>
      </c>
      <c r="EA9" s="6">
        <v>128</v>
      </c>
      <c r="EB9" s="4">
        <v>129</v>
      </c>
      <c r="EC9" s="6">
        <v>130</v>
      </c>
      <c r="ED9" s="4">
        <v>131</v>
      </c>
      <c r="EE9" s="6">
        <v>132</v>
      </c>
      <c r="EF9" s="4">
        <v>133</v>
      </c>
      <c r="EG9" s="6">
        <v>134</v>
      </c>
      <c r="EH9" s="4">
        <v>135</v>
      </c>
      <c r="EI9" s="6">
        <v>136</v>
      </c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s="40" customFormat="1" ht="34.5" customHeight="1" x14ac:dyDescent="0.3">
      <c r="A10" s="29">
        <v>1</v>
      </c>
      <c r="B10" s="30" t="s">
        <v>58</v>
      </c>
      <c r="C10" s="65">
        <v>235941.41020000001</v>
      </c>
      <c r="D10" s="60">
        <v>1126875.1669999999</v>
      </c>
      <c r="E10" s="61">
        <f>DK10+EG10-EC10</f>
        <v>6487136.8999999994</v>
      </c>
      <c r="F10" s="62">
        <f t="shared" ref="E10:G14" si="0">DL10+EH10-ED10</f>
        <v>2702973.7083333335</v>
      </c>
      <c r="G10" s="62">
        <f t="shared" si="0"/>
        <v>1268548.7023999998</v>
      </c>
      <c r="H10" s="62">
        <f>+G10/F10*100</f>
        <v>46.931596059888911</v>
      </c>
      <c r="I10" s="62">
        <f>G10/E10*100</f>
        <v>19.554831691620382</v>
      </c>
      <c r="J10" s="34">
        <f t="shared" ref="J10:L14" si="1">U10+Z10+AJ10+AO10+AT10+AY10+BN10+BV10+BY10+CB10+CE10+CH10+CN10+CQ10+CX10+DA10+DG10+AE10</f>
        <v>601825.40000000014</v>
      </c>
      <c r="K10" s="35">
        <f t="shared" si="1"/>
        <v>250760.58333333337</v>
      </c>
      <c r="L10" s="35">
        <f t="shared" si="1"/>
        <v>159910.86840000006</v>
      </c>
      <c r="M10" s="35">
        <f>+L10-K10</f>
        <v>-90849.714933333307</v>
      </c>
      <c r="N10" s="35">
        <f>+L10/K10*100</f>
        <v>63.770336738861488</v>
      </c>
      <c r="O10" s="35">
        <f>L10/J10*100</f>
        <v>26.570973641192285</v>
      </c>
      <c r="P10" s="34">
        <f t="shared" ref="P10:Q14" si="2">U10+Z10+AE10</f>
        <v>117215.60000000009</v>
      </c>
      <c r="Q10" s="35">
        <f>V10+AA10+AF10</f>
        <v>48839.833333333372</v>
      </c>
      <c r="R10" s="35">
        <f>W10+AB10+AG10</f>
        <v>26111.760000000082</v>
      </c>
      <c r="S10" s="35">
        <f>+R10/Q10*100</f>
        <v>53.46406451018477</v>
      </c>
      <c r="T10" s="36">
        <f>R10/P10*100</f>
        <v>22.276693545910323</v>
      </c>
      <c r="U10" s="67">
        <v>0</v>
      </c>
      <c r="V10" s="68">
        <f>+U10/12*5</f>
        <v>0</v>
      </c>
      <c r="W10" s="65">
        <v>1545.222</v>
      </c>
      <c r="X10" s="37" t="e">
        <f>+W10/V10*100</f>
        <v>#DIV/0!</v>
      </c>
      <c r="Y10" s="37" t="e">
        <f t="shared" ref="Y10:Y16" si="3">W10/U10*100</f>
        <v>#DIV/0!</v>
      </c>
      <c r="Z10" s="34">
        <v>6000</v>
      </c>
      <c r="AA10" s="37">
        <f>+Z10/12*5</f>
        <v>2500</v>
      </c>
      <c r="AB10" s="59">
        <v>5526.63</v>
      </c>
      <c r="AC10" s="37">
        <f>+AB10/AA10*100</f>
        <v>221.0652</v>
      </c>
      <c r="AD10" s="37">
        <f>+AB10/Z10*100</f>
        <v>92.110500000000002</v>
      </c>
      <c r="AE10" s="34">
        <v>111215.60000000009</v>
      </c>
      <c r="AF10" s="37">
        <f>+AE10/12*5</f>
        <v>46339.833333333372</v>
      </c>
      <c r="AG10" s="37">
        <v>19039.908000000083</v>
      </c>
      <c r="AH10" s="37">
        <f>+AG10/AF10*100</f>
        <v>41.087562536191115</v>
      </c>
      <c r="AI10" s="37">
        <f>AG10/AE10*100</f>
        <v>17.119817723412964</v>
      </c>
      <c r="AJ10" s="34">
        <v>239612.9</v>
      </c>
      <c r="AK10" s="37">
        <f>+AJ10/12*5</f>
        <v>99838.708333333328</v>
      </c>
      <c r="AL10" s="59">
        <v>65402.65</v>
      </c>
      <c r="AM10" s="37">
        <f>+AL10/AK10*100</f>
        <v>65.508309444107553</v>
      </c>
      <c r="AN10" s="37">
        <f>AL10/AJ10*100</f>
        <v>27.295128935044815</v>
      </c>
      <c r="AO10" s="34">
        <v>7500</v>
      </c>
      <c r="AP10" s="37">
        <f>+AO10/12*5</f>
        <v>3125</v>
      </c>
      <c r="AQ10" s="59">
        <v>3606.0450000000001</v>
      </c>
      <c r="AR10" s="37">
        <f>+AQ10/AP10*100</f>
        <v>115.39344</v>
      </c>
      <c r="AS10" s="37">
        <f>AQ10/AO10*100</f>
        <v>48.080600000000004</v>
      </c>
      <c r="AT10" s="34">
        <v>9000</v>
      </c>
      <c r="AU10" s="37">
        <f>+AT10/12*5</f>
        <v>3750</v>
      </c>
      <c r="AV10" s="59">
        <v>2175.6</v>
      </c>
      <c r="AW10" s="37">
        <f>+AV10/AU10*100</f>
        <v>58.015999999999998</v>
      </c>
      <c r="AX10" s="37">
        <f>AV10/AT10*100</f>
        <v>24.173333333333332</v>
      </c>
      <c r="AY10" s="34">
        <v>0</v>
      </c>
      <c r="AZ10" s="37">
        <f>+AY10/12*4</f>
        <v>0</v>
      </c>
      <c r="BA10" s="37">
        <v>0</v>
      </c>
      <c r="BB10" s="34">
        <v>0</v>
      </c>
      <c r="BC10" s="37">
        <f>+BB10/12*4</f>
        <v>0</v>
      </c>
      <c r="BD10" s="37">
        <v>0</v>
      </c>
      <c r="BE10" s="34">
        <v>2650200</v>
      </c>
      <c r="BF10" s="37">
        <f>+BE10/12*5</f>
        <v>1104250</v>
      </c>
      <c r="BG10" s="59">
        <v>1097649.1599999999</v>
      </c>
      <c r="BH10" s="34">
        <v>3704</v>
      </c>
      <c r="BI10" s="37">
        <f>+BH10/12*5</f>
        <v>1543.3333333333335</v>
      </c>
      <c r="BJ10" s="59">
        <v>1398.5</v>
      </c>
      <c r="BK10" s="34">
        <v>0</v>
      </c>
      <c r="BL10" s="37">
        <f>+BK10/12*6</f>
        <v>0</v>
      </c>
      <c r="BM10" s="37">
        <v>0</v>
      </c>
      <c r="BN10" s="34">
        <v>0</v>
      </c>
      <c r="BO10" s="37">
        <f>+BN10/12*4</f>
        <v>0</v>
      </c>
      <c r="BP10" s="37">
        <v>0</v>
      </c>
      <c r="BQ10" s="34">
        <f t="shared" ref="BQ10:BS14" si="4">BV10+BY10+CB10+CE10</f>
        <v>174671.5</v>
      </c>
      <c r="BR10" s="37">
        <f t="shared" si="4"/>
        <v>72779.791666666672</v>
      </c>
      <c r="BS10" s="37">
        <f>BX10+CA10+CD10+CG10</f>
        <v>32271.152999999998</v>
      </c>
      <c r="BT10" s="37">
        <f>+BS10/BR10*100</f>
        <v>44.340815301866641</v>
      </c>
      <c r="BU10" s="37">
        <f>BS10/BQ10*100</f>
        <v>18.4753397091111</v>
      </c>
      <c r="BV10" s="34">
        <v>103591.3</v>
      </c>
      <c r="BW10" s="37">
        <f>+BV10/12*5</f>
        <v>43163.041666666672</v>
      </c>
      <c r="BX10" s="59">
        <v>25679.595000000001</v>
      </c>
      <c r="BY10" s="34">
        <v>41580.199999999997</v>
      </c>
      <c r="BZ10" s="37">
        <f>+BY10/12*5</f>
        <v>17325.083333333332</v>
      </c>
      <c r="CA10" s="59">
        <v>1157.1579999999999</v>
      </c>
      <c r="CB10" s="58">
        <v>0</v>
      </c>
      <c r="CC10" s="37">
        <f>+CB10/12*5</f>
        <v>0</v>
      </c>
      <c r="CD10" s="59">
        <v>0</v>
      </c>
      <c r="CE10" s="34">
        <v>29500</v>
      </c>
      <c r="CF10" s="37">
        <f>+CE10/12*5</f>
        <v>12291.666666666668</v>
      </c>
      <c r="CG10" s="59">
        <v>5434.4</v>
      </c>
      <c r="CH10" s="34">
        <v>0</v>
      </c>
      <c r="CI10" s="37">
        <f>+CH10/12</f>
        <v>0</v>
      </c>
      <c r="CJ10" s="37">
        <v>0</v>
      </c>
      <c r="CK10" s="34">
        <v>2227.1999999999998</v>
      </c>
      <c r="CL10" s="37">
        <f>+CK10/12*5</f>
        <v>928</v>
      </c>
      <c r="CM10" s="59">
        <v>445.44</v>
      </c>
      <c r="CN10" s="34">
        <v>0</v>
      </c>
      <c r="CO10" s="37">
        <f>+CN10/12</f>
        <v>0</v>
      </c>
      <c r="CP10" s="37">
        <v>0</v>
      </c>
      <c r="CQ10" s="34">
        <v>50825.4</v>
      </c>
      <c r="CR10" s="37">
        <f>+CQ10/12*5</f>
        <v>21177.25</v>
      </c>
      <c r="CS10" s="59">
        <v>13799.4555</v>
      </c>
      <c r="CT10" s="34">
        <v>28165.4</v>
      </c>
      <c r="CU10" s="37">
        <f>+CT10/12*5</f>
        <v>11735.583333333334</v>
      </c>
      <c r="CV10" s="59">
        <v>4403.0555000000004</v>
      </c>
      <c r="CW10" s="37">
        <f>+CV10/CU10*100</f>
        <v>37.518846528009547</v>
      </c>
      <c r="CX10" s="67">
        <v>0</v>
      </c>
      <c r="CY10" s="68">
        <f>+CX10/12*5</f>
        <v>0</v>
      </c>
      <c r="CZ10" s="65">
        <v>10265.395</v>
      </c>
      <c r="DA10" s="67">
        <v>0</v>
      </c>
      <c r="DB10" s="68">
        <f>+DA10/12*5</f>
        <v>0</v>
      </c>
      <c r="DC10" s="65">
        <v>40</v>
      </c>
      <c r="DD10" s="61">
        <v>0</v>
      </c>
      <c r="DE10" s="37">
        <f>+DD10/12*5</f>
        <v>0</v>
      </c>
      <c r="DF10" s="60">
        <v>0</v>
      </c>
      <c r="DG10" s="67">
        <v>3000</v>
      </c>
      <c r="DH10" s="68">
        <f>+DG10/12*5</f>
        <v>1250</v>
      </c>
      <c r="DI10" s="65">
        <v>6238.8099000000002</v>
      </c>
      <c r="DJ10" s="31">
        <v>0</v>
      </c>
      <c r="DK10" s="61">
        <f>U10+Z10+AJ10+AO10+AT10+AY10+BB10+BE10+BH10+BK10+BN10+BV10+BY10+CB10+CE10+CH10+CK10+CN10+CQ10+CX10+DA10+DD10+DG10+AE10</f>
        <v>3257956.6</v>
      </c>
      <c r="DL10" s="60">
        <f t="shared" ref="DK10:DM14" si="5">V10+AA10+AK10+AP10+AU10+AZ10+BC10+BF10+BI10+BL10+BO10+BW10+BZ10+CC10+CF10+CI10+CL10+CO10+CR10+CY10+DB10+DE10+DH10+AF10</f>
        <v>1357481.9166666665</v>
      </c>
      <c r="DM10" s="60">
        <f t="shared" si="5"/>
        <v>1259403.9683999999</v>
      </c>
      <c r="DN10" s="61">
        <v>95000</v>
      </c>
      <c r="DO10" s="37">
        <f>+DN10/12*5</f>
        <v>39583.333333333336</v>
      </c>
      <c r="DP10" s="60">
        <v>9144.7340000000004</v>
      </c>
      <c r="DQ10" s="63">
        <v>3134180.3</v>
      </c>
      <c r="DR10" s="37">
        <f>+DQ10/12*5</f>
        <v>1305908.4583333333</v>
      </c>
      <c r="DS10" s="65">
        <v>0</v>
      </c>
      <c r="DT10" s="32">
        <v>0</v>
      </c>
      <c r="DU10" s="37">
        <f>+DT10/12*4</f>
        <v>0</v>
      </c>
      <c r="DV10" s="31">
        <v>0</v>
      </c>
      <c r="DW10" s="32">
        <v>0</v>
      </c>
      <c r="DX10" s="37">
        <f>+DW10/12</f>
        <v>0</v>
      </c>
      <c r="DY10" s="59">
        <v>0</v>
      </c>
      <c r="DZ10" s="32">
        <v>0</v>
      </c>
      <c r="EA10" s="37">
        <f>+DZ10/12*4</f>
        <v>0</v>
      </c>
      <c r="EB10" s="31">
        <v>0</v>
      </c>
      <c r="EC10" s="61">
        <v>947190.7</v>
      </c>
      <c r="ED10" s="37">
        <f>+EC10/12*5</f>
        <v>394662.79166666669</v>
      </c>
      <c r="EE10" s="31">
        <v>0</v>
      </c>
      <c r="EF10" s="31">
        <v>0</v>
      </c>
      <c r="EG10" s="61">
        <f>DN10+DQ10+DT10+DW10+DZ10+EC10</f>
        <v>4176371</v>
      </c>
      <c r="EH10" s="60">
        <f t="shared" ref="EG10:EH14" si="6">DO10+DR10+DU10+DX10+EA10+ED10</f>
        <v>1740154.5833333333</v>
      </c>
      <c r="EI10" s="60">
        <f>DP10+DS10+DV10+DY10+EB10+EE10+EF10</f>
        <v>9144.7340000000004</v>
      </c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40" customFormat="1" ht="34.5" customHeight="1" x14ac:dyDescent="0.3">
      <c r="A11" s="29">
        <v>2</v>
      </c>
      <c r="B11" s="30" t="s">
        <v>59</v>
      </c>
      <c r="C11" s="65">
        <v>100375.91160000001</v>
      </c>
      <c r="D11" s="60">
        <v>709306.34019999998</v>
      </c>
      <c r="E11" s="61">
        <f t="shared" si="0"/>
        <v>3544378.5789999999</v>
      </c>
      <c r="F11" s="62">
        <f t="shared" si="0"/>
        <v>1476824.407916666</v>
      </c>
      <c r="G11" s="62">
        <f t="shared" si="0"/>
        <v>1393999.5090999999</v>
      </c>
      <c r="H11" s="62">
        <f t="shared" ref="H11:H16" si="7">+G11/F11*100</f>
        <v>94.391689467436009</v>
      </c>
      <c r="I11" s="62">
        <f>G11/E11*100</f>
        <v>39.329870611431659</v>
      </c>
      <c r="J11" s="34">
        <f t="shared" si="1"/>
        <v>992686.4999999993</v>
      </c>
      <c r="K11" s="35">
        <f t="shared" si="1"/>
        <v>413619.37499999965</v>
      </c>
      <c r="L11" s="35">
        <f t="shared" si="1"/>
        <v>306232.39609999955</v>
      </c>
      <c r="M11" s="35">
        <f>+L11-K11</f>
        <v>-107386.9789000001</v>
      </c>
      <c r="N11" s="35">
        <f>+L11/K11*100</f>
        <v>74.037246466029259</v>
      </c>
      <c r="O11" s="35">
        <f>L11/J11*100</f>
        <v>30.848852694178852</v>
      </c>
      <c r="P11" s="34">
        <f t="shared" si="2"/>
        <v>230326.49999999945</v>
      </c>
      <c r="Q11" s="35">
        <f t="shared" si="2"/>
        <v>95969.374999999753</v>
      </c>
      <c r="R11" s="35">
        <f>W11+AB11+AG11</f>
        <v>53535.413299999578</v>
      </c>
      <c r="S11" s="35">
        <f t="shared" ref="S11:S16" si="8">+R11/Q11*100</f>
        <v>55.783851150431808</v>
      </c>
      <c r="T11" s="36">
        <f>R11/P11*100</f>
        <v>23.243271312679916</v>
      </c>
      <c r="U11" s="34">
        <v>6373</v>
      </c>
      <c r="V11" s="68">
        <f t="shared" ref="V11:V16" si="9">+U11/12*5</f>
        <v>2655.416666666667</v>
      </c>
      <c r="W11" s="59">
        <v>4615.8580000000002</v>
      </c>
      <c r="X11" s="37">
        <f t="shared" ref="X11:X16" si="10">+W11/V11*100</f>
        <v>173.82801192530988</v>
      </c>
      <c r="Y11" s="37">
        <f t="shared" si="3"/>
        <v>72.428338302212453</v>
      </c>
      <c r="Z11" s="34">
        <v>13680.1</v>
      </c>
      <c r="AA11" s="37">
        <f t="shared" ref="AA11:AA16" si="11">+Z11/12*5</f>
        <v>5700.041666666667</v>
      </c>
      <c r="AB11" s="59">
        <v>9954.0445</v>
      </c>
      <c r="AC11" s="37">
        <f t="shared" ref="AC11:AC16" si="12">+AB11/AA11*100</f>
        <v>174.63108310611764</v>
      </c>
      <c r="AD11" s="37">
        <f t="shared" ref="AD11:AD16" si="13">+AB11/Z11*100</f>
        <v>72.762951294215682</v>
      </c>
      <c r="AE11" s="34">
        <v>210273.39999999944</v>
      </c>
      <c r="AF11" s="37">
        <f t="shared" ref="AF11:AF16" si="14">+AE11/12*5</f>
        <v>87613.916666666424</v>
      </c>
      <c r="AG11" s="37">
        <v>38965.510799999582</v>
      </c>
      <c r="AH11" s="37">
        <f>+AG11/AF11*100</f>
        <v>44.474111285592592</v>
      </c>
      <c r="AI11" s="37">
        <f>AG11/AE11*100</f>
        <v>18.530879702330243</v>
      </c>
      <c r="AJ11" s="34">
        <v>450017.1</v>
      </c>
      <c r="AK11" s="37">
        <f t="shared" ref="AK11:AK16" si="15">+AJ11/12*5</f>
        <v>187507.12499999997</v>
      </c>
      <c r="AL11" s="59">
        <v>118278.07610000001</v>
      </c>
      <c r="AM11" s="37">
        <f>+AL11/AK11*100</f>
        <v>63.079243575410814</v>
      </c>
      <c r="AN11" s="37">
        <f>AL11/AJ11*100</f>
        <v>26.283018156421168</v>
      </c>
      <c r="AO11" s="67">
        <v>21844.3</v>
      </c>
      <c r="AP11" s="37">
        <f t="shared" ref="AP11:AP16" si="16">+AO11/12*5</f>
        <v>9101.7916666666661</v>
      </c>
      <c r="AQ11" s="65">
        <v>27938.2232</v>
      </c>
      <c r="AR11" s="37">
        <f>+AQ11/AP11*100</f>
        <v>306.95300687135779</v>
      </c>
      <c r="AS11" s="37">
        <f>AQ11/AO11*100</f>
        <v>127.89708619639906</v>
      </c>
      <c r="AT11" s="34">
        <v>11000</v>
      </c>
      <c r="AU11" s="37">
        <f t="shared" ref="AU11:AU16" si="17">+AT11/12*5</f>
        <v>4583.333333333333</v>
      </c>
      <c r="AV11" s="59">
        <v>6158.8</v>
      </c>
      <c r="AW11" s="37">
        <f>+AV11/AU11*100</f>
        <v>134.37381818181819</v>
      </c>
      <c r="AX11" s="37">
        <f>AV11/AT11*100</f>
        <v>55.989090909090912</v>
      </c>
      <c r="AY11" s="34">
        <v>0</v>
      </c>
      <c r="AZ11" s="37">
        <f t="shared" ref="AZ11:AZ16" si="18">+AY11/12*4</f>
        <v>0</v>
      </c>
      <c r="BA11" s="37">
        <v>0</v>
      </c>
      <c r="BB11" s="34">
        <v>0</v>
      </c>
      <c r="BC11" s="37">
        <f t="shared" ref="BC11:BC16" si="19">+BB11/12*4</f>
        <v>0</v>
      </c>
      <c r="BD11" s="37">
        <v>0</v>
      </c>
      <c r="BE11" s="34">
        <v>2438518.5</v>
      </c>
      <c r="BF11" s="37">
        <f t="shared" ref="BF11:BF16" si="20">+BE11/12*5</f>
        <v>1016049.375</v>
      </c>
      <c r="BG11" s="59">
        <v>1016049.42</v>
      </c>
      <c r="BH11" s="34">
        <v>9804.9</v>
      </c>
      <c r="BI11" s="37">
        <f t="shared" ref="BI11:BI16" si="21">+BH11/12*5</f>
        <v>4085.3749999999995</v>
      </c>
      <c r="BJ11" s="59">
        <v>7017.3770000000004</v>
      </c>
      <c r="BK11" s="34">
        <v>0</v>
      </c>
      <c r="BL11" s="37">
        <f t="shared" ref="BL11:BL16" si="22">+BK11/12*6</f>
        <v>0</v>
      </c>
      <c r="BM11" s="37">
        <v>0</v>
      </c>
      <c r="BN11" s="34">
        <v>0</v>
      </c>
      <c r="BO11" s="37">
        <f t="shared" ref="BO11:BO16" si="23">+BN11/12*4</f>
        <v>0</v>
      </c>
      <c r="BP11" s="37">
        <v>0</v>
      </c>
      <c r="BQ11" s="34">
        <f t="shared" si="4"/>
        <v>53880.6</v>
      </c>
      <c r="BR11" s="37">
        <f t="shared" si="4"/>
        <v>22450.25</v>
      </c>
      <c r="BS11" s="37">
        <f t="shared" si="4"/>
        <v>10644.377</v>
      </c>
      <c r="BT11" s="37">
        <f t="shared" ref="BT11:BT16" si="24">+BS11/BR11*100</f>
        <v>47.413178026970748</v>
      </c>
      <c r="BU11" s="37">
        <f>BS11/BQ11*100</f>
        <v>19.755490844571145</v>
      </c>
      <c r="BV11" s="34">
        <v>31874.7</v>
      </c>
      <c r="BW11" s="37">
        <f t="shared" ref="BW11:BW16" si="25">+BV11/12*5</f>
        <v>13281.125</v>
      </c>
      <c r="BX11" s="59">
        <v>1914.212</v>
      </c>
      <c r="BY11" s="34">
        <v>5594.2</v>
      </c>
      <c r="BZ11" s="37">
        <f t="shared" ref="BZ11:BZ16" si="26">+BY11/12*5</f>
        <v>2330.9166666666665</v>
      </c>
      <c r="CA11" s="59">
        <v>1961.5</v>
      </c>
      <c r="CB11" s="58">
        <v>3026.7</v>
      </c>
      <c r="CC11" s="37">
        <f t="shared" ref="CC11:CC16" si="27">+CB11/12*5</f>
        <v>1261.125</v>
      </c>
      <c r="CD11" s="59">
        <v>940.16499999999996</v>
      </c>
      <c r="CE11" s="34">
        <v>13385</v>
      </c>
      <c r="CF11" s="37">
        <f t="shared" ref="CF11:CF16" si="28">+CE11/12*5</f>
        <v>5577.0833333333339</v>
      </c>
      <c r="CG11" s="59">
        <v>5828.5</v>
      </c>
      <c r="CH11" s="34">
        <v>0</v>
      </c>
      <c r="CI11" s="37">
        <f t="shared" ref="CI11:CI16" si="29">+CH11/12</f>
        <v>0</v>
      </c>
      <c r="CJ11" s="37">
        <v>0</v>
      </c>
      <c r="CK11" s="34">
        <v>4454.3999999999996</v>
      </c>
      <c r="CL11" s="37">
        <f t="shared" ref="CL11:CL16" si="30">+CK11/12*5</f>
        <v>1856</v>
      </c>
      <c r="CM11" s="59">
        <v>890.88</v>
      </c>
      <c r="CN11" s="34">
        <v>0</v>
      </c>
      <c r="CO11" s="37">
        <f t="shared" ref="CO11:CO16" si="31">+CN11/12</f>
        <v>0</v>
      </c>
      <c r="CP11" s="37">
        <v>0</v>
      </c>
      <c r="CQ11" s="34">
        <v>212418</v>
      </c>
      <c r="CR11" s="37">
        <f t="shared" ref="CR11:CR16" si="32">+CQ11/12*5</f>
        <v>88507.5</v>
      </c>
      <c r="CS11" s="59">
        <v>78652.314499999993</v>
      </c>
      <c r="CT11" s="34">
        <v>74675</v>
      </c>
      <c r="CU11" s="37">
        <f t="shared" ref="CU11:CU16" si="33">+CT11/12*5</f>
        <v>31114.583333333336</v>
      </c>
      <c r="CV11" s="59">
        <v>23083.959500000001</v>
      </c>
      <c r="CW11" s="37">
        <f t="shared" ref="CW11:CW16" si="34">+CV11/CU11*100</f>
        <v>74.190161098091721</v>
      </c>
      <c r="CX11" s="61">
        <v>8000</v>
      </c>
      <c r="CY11" s="68">
        <f t="shared" ref="CY11:CY16" si="35">+CX11/12*5</f>
        <v>3333.333333333333</v>
      </c>
      <c r="CZ11" s="59">
        <v>6049.6</v>
      </c>
      <c r="DA11" s="67">
        <v>200</v>
      </c>
      <c r="DB11" s="68">
        <f t="shared" ref="DB11:DB16" si="36">+DA11/12*5</f>
        <v>83.333333333333343</v>
      </c>
      <c r="DC11" s="65">
        <v>2320</v>
      </c>
      <c r="DD11" s="61">
        <v>0</v>
      </c>
      <c r="DE11" s="37">
        <f t="shared" ref="DE11:DE16" si="37">+DD11/12*5</f>
        <v>0</v>
      </c>
      <c r="DF11" s="60">
        <v>0</v>
      </c>
      <c r="DG11" s="61">
        <v>5000</v>
      </c>
      <c r="DH11" s="68">
        <f t="shared" ref="DH11:DH16" si="38">+DG11/12*5</f>
        <v>2083.3333333333335</v>
      </c>
      <c r="DI11" s="59">
        <v>2655.5920000000001</v>
      </c>
      <c r="DJ11" s="31">
        <v>0</v>
      </c>
      <c r="DK11" s="61">
        <f t="shared" si="5"/>
        <v>3445464.3</v>
      </c>
      <c r="DL11" s="60">
        <f t="shared" si="5"/>
        <v>1435610.1249999995</v>
      </c>
      <c r="DM11" s="60">
        <f t="shared" si="5"/>
        <v>1330190.0730999999</v>
      </c>
      <c r="DN11" s="61">
        <v>0</v>
      </c>
      <c r="DO11" s="37">
        <f t="shared" ref="DO11:DO16" si="39">+DN11/12*5</f>
        <v>0</v>
      </c>
      <c r="DP11" s="60">
        <v>0</v>
      </c>
      <c r="DQ11" s="63">
        <v>98914.278999999995</v>
      </c>
      <c r="DR11" s="37">
        <f t="shared" ref="DR11:DR16" si="40">+DQ11/12*5</f>
        <v>41214.282916666663</v>
      </c>
      <c r="DS11" s="59">
        <v>63809.436000000002</v>
      </c>
      <c r="DT11" s="32">
        <v>0</v>
      </c>
      <c r="DU11" s="37">
        <f t="shared" ref="DU11:DU16" si="41">+DT11/12*4</f>
        <v>0</v>
      </c>
      <c r="DV11" s="31">
        <v>0</v>
      </c>
      <c r="DW11" s="32">
        <v>0</v>
      </c>
      <c r="DX11" s="37">
        <f t="shared" ref="DX11:DX16" si="42">+DW11/12</f>
        <v>0</v>
      </c>
      <c r="DY11" s="59">
        <v>0</v>
      </c>
      <c r="DZ11" s="32">
        <v>0</v>
      </c>
      <c r="EA11" s="37">
        <f t="shared" ref="EA11:EA16" si="43">+DZ11/12*4</f>
        <v>0</v>
      </c>
      <c r="EB11" s="31">
        <v>0</v>
      </c>
      <c r="EC11" s="61">
        <v>1030000</v>
      </c>
      <c r="ED11" s="37">
        <f t="shared" ref="ED11:ED16" si="44">+EC11/12*5</f>
        <v>429166.66666666663</v>
      </c>
      <c r="EE11" s="31">
        <v>0</v>
      </c>
      <c r="EF11" s="31">
        <v>0</v>
      </c>
      <c r="EG11" s="61">
        <f t="shared" si="6"/>
        <v>1128914.2790000001</v>
      </c>
      <c r="EH11" s="60">
        <f t="shared" si="6"/>
        <v>470380.94958333328</v>
      </c>
      <c r="EI11" s="60">
        <f>DP11+DS11+DV11+DY11+EB11+EE11+EF11</f>
        <v>63809.436000000002</v>
      </c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40" customFormat="1" ht="34.5" customHeight="1" x14ac:dyDescent="0.3">
      <c r="A12" s="29">
        <v>3</v>
      </c>
      <c r="B12" s="30" t="s">
        <v>60</v>
      </c>
      <c r="C12" s="65">
        <v>105728.4183</v>
      </c>
      <c r="D12" s="60">
        <v>100779.9755</v>
      </c>
      <c r="E12" s="61">
        <f t="shared" si="0"/>
        <v>1369910.4217000001</v>
      </c>
      <c r="F12" s="62">
        <f t="shared" si="0"/>
        <v>570796.00904166652</v>
      </c>
      <c r="G12" s="62">
        <f t="shared" si="0"/>
        <v>477906.20209999999</v>
      </c>
      <c r="H12" s="62">
        <f t="shared" si="7"/>
        <v>83.72626902251416</v>
      </c>
      <c r="I12" s="62">
        <f>G12/E12*100</f>
        <v>34.885945426047563</v>
      </c>
      <c r="J12" s="34">
        <f t="shared" si="1"/>
        <v>320962.99999999977</v>
      </c>
      <c r="K12" s="35">
        <f t="shared" si="1"/>
        <v>133734.58333333326</v>
      </c>
      <c r="L12" s="35">
        <f t="shared" si="1"/>
        <v>95023.319100000008</v>
      </c>
      <c r="M12" s="35">
        <f>+L12-K12</f>
        <v>-38711.264233333248</v>
      </c>
      <c r="N12" s="35">
        <f>+L12/K12*100</f>
        <v>71.053662210285978</v>
      </c>
      <c r="O12" s="35">
        <f>L12/J12*100</f>
        <v>29.60569258761916</v>
      </c>
      <c r="P12" s="34">
        <f t="shared" si="2"/>
        <v>54183.999999999767</v>
      </c>
      <c r="Q12" s="35">
        <f t="shared" si="2"/>
        <v>22576.66666666657</v>
      </c>
      <c r="R12" s="35">
        <f>W12+AB12+AG12</f>
        <v>21800.118600000005</v>
      </c>
      <c r="S12" s="35">
        <f t="shared" si="8"/>
        <v>96.560395393474536</v>
      </c>
      <c r="T12" s="36">
        <f>R12/P12*100</f>
        <v>40.233498080614389</v>
      </c>
      <c r="U12" s="34">
        <v>0</v>
      </c>
      <c r="V12" s="68">
        <f t="shared" si="9"/>
        <v>0</v>
      </c>
      <c r="W12" s="59">
        <v>0</v>
      </c>
      <c r="X12" s="37" t="e">
        <f t="shared" si="10"/>
        <v>#DIV/0!</v>
      </c>
      <c r="Y12" s="37" t="e">
        <f t="shared" si="3"/>
        <v>#DIV/0!</v>
      </c>
      <c r="Z12" s="34">
        <v>6150</v>
      </c>
      <c r="AA12" s="37">
        <f t="shared" si="11"/>
        <v>2562.5</v>
      </c>
      <c r="AB12" s="59">
        <v>2083.9466000000002</v>
      </c>
      <c r="AC12" s="37">
        <f t="shared" si="12"/>
        <v>81.324745365853673</v>
      </c>
      <c r="AD12" s="37">
        <f t="shared" si="13"/>
        <v>33.885310569105691</v>
      </c>
      <c r="AE12" s="34">
        <v>48033.999999999767</v>
      </c>
      <c r="AF12" s="37">
        <f t="shared" si="14"/>
        <v>20014.16666666657</v>
      </c>
      <c r="AG12" s="37">
        <v>19716.172000000006</v>
      </c>
      <c r="AH12" s="37">
        <f>+AG12/AF12*100</f>
        <v>98.511081317400681</v>
      </c>
      <c r="AI12" s="37">
        <f>AG12/AE12*100</f>
        <v>41.046283882250286</v>
      </c>
      <c r="AJ12" s="34">
        <v>75097</v>
      </c>
      <c r="AK12" s="37">
        <f t="shared" si="15"/>
        <v>31290.416666666664</v>
      </c>
      <c r="AL12" s="59">
        <v>22714.169000000002</v>
      </c>
      <c r="AM12" s="37">
        <f>+AL12/AK12*100</f>
        <v>72.591455850433448</v>
      </c>
      <c r="AN12" s="37">
        <f>AL12/AJ12*100</f>
        <v>30.246439937680602</v>
      </c>
      <c r="AO12" s="34">
        <v>22682</v>
      </c>
      <c r="AP12" s="37">
        <f t="shared" si="16"/>
        <v>9450.8333333333339</v>
      </c>
      <c r="AQ12" s="59">
        <v>2773.3249999999998</v>
      </c>
      <c r="AR12" s="37">
        <f>+AQ12/AP12*100</f>
        <v>29.344766775416627</v>
      </c>
      <c r="AS12" s="37">
        <f>AQ12/AO12*100</f>
        <v>12.226986156423594</v>
      </c>
      <c r="AT12" s="34">
        <v>1100</v>
      </c>
      <c r="AU12" s="37">
        <f t="shared" si="17"/>
        <v>458.33333333333337</v>
      </c>
      <c r="AV12" s="59">
        <v>5</v>
      </c>
      <c r="AW12" s="37">
        <f>+AV12/AU12*100</f>
        <v>1.0909090909090908</v>
      </c>
      <c r="AX12" s="37">
        <f>AV12/AT12*100</f>
        <v>0.45454545454545453</v>
      </c>
      <c r="AY12" s="34">
        <v>0</v>
      </c>
      <c r="AZ12" s="37">
        <f t="shared" si="18"/>
        <v>0</v>
      </c>
      <c r="BA12" s="37">
        <v>0</v>
      </c>
      <c r="BB12" s="34">
        <v>0</v>
      </c>
      <c r="BC12" s="37">
        <f t="shared" si="19"/>
        <v>0</v>
      </c>
      <c r="BD12" s="37">
        <v>0</v>
      </c>
      <c r="BE12" s="34">
        <v>920478.8</v>
      </c>
      <c r="BF12" s="37">
        <f t="shared" si="20"/>
        <v>383532.83333333331</v>
      </c>
      <c r="BG12" s="59">
        <v>381222.40000000002</v>
      </c>
      <c r="BH12" s="34">
        <v>1089.4000000000001</v>
      </c>
      <c r="BI12" s="37">
        <f t="shared" si="21"/>
        <v>453.91666666666674</v>
      </c>
      <c r="BJ12" s="59">
        <v>1260.683</v>
      </c>
      <c r="BK12" s="34">
        <v>0</v>
      </c>
      <c r="BL12" s="37">
        <f t="shared" si="22"/>
        <v>0</v>
      </c>
      <c r="BM12" s="37">
        <v>0</v>
      </c>
      <c r="BN12" s="34">
        <v>0</v>
      </c>
      <c r="BO12" s="37">
        <f t="shared" si="23"/>
        <v>0</v>
      </c>
      <c r="BP12" s="37">
        <v>0</v>
      </c>
      <c r="BQ12" s="34">
        <f t="shared" si="4"/>
        <v>61580</v>
      </c>
      <c r="BR12" s="37">
        <f t="shared" si="4"/>
        <v>25658.333333333336</v>
      </c>
      <c r="BS12" s="37">
        <f t="shared" si="4"/>
        <v>26422.003000000001</v>
      </c>
      <c r="BT12" s="37">
        <f t="shared" si="24"/>
        <v>102.97630269568042</v>
      </c>
      <c r="BU12" s="37">
        <f>BS12/BQ12*100</f>
        <v>42.906792789866842</v>
      </c>
      <c r="BV12" s="34">
        <v>57500</v>
      </c>
      <c r="BW12" s="37">
        <f t="shared" si="25"/>
        <v>23958.333333333336</v>
      </c>
      <c r="BX12" s="59">
        <v>25107.523000000001</v>
      </c>
      <c r="BY12" s="34">
        <v>0</v>
      </c>
      <c r="BZ12" s="37">
        <f t="shared" si="26"/>
        <v>0</v>
      </c>
      <c r="CA12" s="59">
        <v>0</v>
      </c>
      <c r="CB12" s="58">
        <v>0</v>
      </c>
      <c r="CC12" s="37">
        <f t="shared" si="27"/>
        <v>0</v>
      </c>
      <c r="CD12" s="59">
        <v>0</v>
      </c>
      <c r="CE12" s="34">
        <v>4080</v>
      </c>
      <c r="CF12" s="37">
        <f t="shared" si="28"/>
        <v>1700</v>
      </c>
      <c r="CG12" s="59">
        <v>1314.48</v>
      </c>
      <c r="CH12" s="34">
        <v>0</v>
      </c>
      <c r="CI12" s="37">
        <f t="shared" si="29"/>
        <v>0</v>
      </c>
      <c r="CJ12" s="37">
        <v>0</v>
      </c>
      <c r="CK12" s="34">
        <v>1999</v>
      </c>
      <c r="CL12" s="37">
        <f t="shared" si="30"/>
        <v>832.91666666666674</v>
      </c>
      <c r="CM12" s="59">
        <v>399.8</v>
      </c>
      <c r="CN12" s="34">
        <v>0</v>
      </c>
      <c r="CO12" s="37">
        <f t="shared" si="31"/>
        <v>0</v>
      </c>
      <c r="CP12" s="37">
        <v>0</v>
      </c>
      <c r="CQ12" s="34">
        <v>56000</v>
      </c>
      <c r="CR12" s="37">
        <f t="shared" si="32"/>
        <v>23333.333333333336</v>
      </c>
      <c r="CS12" s="59">
        <v>20489.513500000001</v>
      </c>
      <c r="CT12" s="34">
        <v>20500</v>
      </c>
      <c r="CU12" s="37">
        <f t="shared" si="33"/>
        <v>8541.6666666666661</v>
      </c>
      <c r="CV12" s="59">
        <v>7730.7015000000001</v>
      </c>
      <c r="CW12" s="37">
        <f t="shared" si="34"/>
        <v>90.505773658536597</v>
      </c>
      <c r="CX12" s="61">
        <v>1500</v>
      </c>
      <c r="CY12" s="68">
        <f t="shared" si="35"/>
        <v>625</v>
      </c>
      <c r="CZ12" s="59">
        <v>759.19</v>
      </c>
      <c r="DA12" s="61">
        <v>3000</v>
      </c>
      <c r="DB12" s="68">
        <f t="shared" si="36"/>
        <v>1250</v>
      </c>
      <c r="DC12" s="59">
        <v>0</v>
      </c>
      <c r="DD12" s="61">
        <v>24000</v>
      </c>
      <c r="DE12" s="37">
        <f t="shared" si="37"/>
        <v>10000</v>
      </c>
      <c r="DF12" s="60">
        <v>0</v>
      </c>
      <c r="DG12" s="61">
        <v>45820</v>
      </c>
      <c r="DH12" s="68">
        <f t="shared" si="38"/>
        <v>19091.666666666668</v>
      </c>
      <c r="DI12" s="59">
        <v>60</v>
      </c>
      <c r="DJ12" s="31">
        <v>0</v>
      </c>
      <c r="DK12" s="61">
        <f t="shared" si="5"/>
        <v>1268530.2</v>
      </c>
      <c r="DL12" s="60">
        <f t="shared" si="5"/>
        <v>528554.24999999988</v>
      </c>
      <c r="DM12" s="60">
        <f t="shared" si="5"/>
        <v>477906.20209999999</v>
      </c>
      <c r="DN12" s="61">
        <v>0</v>
      </c>
      <c r="DO12" s="37">
        <f t="shared" si="39"/>
        <v>0</v>
      </c>
      <c r="DP12" s="60">
        <v>0</v>
      </c>
      <c r="DQ12" s="63">
        <v>101380.22169999999</v>
      </c>
      <c r="DR12" s="37">
        <f t="shared" si="40"/>
        <v>42241.759041666664</v>
      </c>
      <c r="DS12" s="65">
        <v>0</v>
      </c>
      <c r="DT12" s="32">
        <v>0</v>
      </c>
      <c r="DU12" s="37">
        <f t="shared" si="41"/>
        <v>0</v>
      </c>
      <c r="DV12" s="31">
        <v>0</v>
      </c>
      <c r="DW12" s="32">
        <v>0</v>
      </c>
      <c r="DX12" s="37">
        <f t="shared" si="42"/>
        <v>0</v>
      </c>
      <c r="DY12" s="59">
        <v>0</v>
      </c>
      <c r="DZ12" s="32">
        <v>0</v>
      </c>
      <c r="EA12" s="37">
        <f t="shared" si="43"/>
        <v>0</v>
      </c>
      <c r="EB12" s="31">
        <v>0</v>
      </c>
      <c r="EC12" s="61">
        <v>197879.6139</v>
      </c>
      <c r="ED12" s="37">
        <f t="shared" si="44"/>
        <v>82449.839124999999</v>
      </c>
      <c r="EE12" s="31">
        <v>0</v>
      </c>
      <c r="EF12" s="31">
        <v>0</v>
      </c>
      <c r="EG12" s="61">
        <f t="shared" si="6"/>
        <v>299259.83559999999</v>
      </c>
      <c r="EH12" s="60">
        <f t="shared" si="6"/>
        <v>124691.59816666666</v>
      </c>
      <c r="EI12" s="60">
        <f>DP12+DS12+DV12+DY12+EB12+EE12+EF12</f>
        <v>0</v>
      </c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40" customFormat="1" ht="34.5" customHeight="1" x14ac:dyDescent="0.3">
      <c r="A13" s="29">
        <v>4</v>
      </c>
      <c r="B13" s="30" t="s">
        <v>61</v>
      </c>
      <c r="C13" s="65">
        <v>395285.3394</v>
      </c>
      <c r="D13" s="60">
        <v>1235168.7586000001</v>
      </c>
      <c r="E13" s="61">
        <f t="shared" si="0"/>
        <v>5795683.5359999994</v>
      </c>
      <c r="F13" s="62">
        <f t="shared" si="0"/>
        <v>2414868.14</v>
      </c>
      <c r="G13" s="62">
        <f t="shared" si="0"/>
        <v>2228489.8662</v>
      </c>
      <c r="H13" s="62">
        <f t="shared" si="7"/>
        <v>92.282051731404266</v>
      </c>
      <c r="I13" s="62">
        <f>G13/E13*100</f>
        <v>38.450854888085118</v>
      </c>
      <c r="J13" s="34">
        <f t="shared" si="1"/>
        <v>1402526.9999999995</v>
      </c>
      <c r="K13" s="35">
        <f t="shared" si="1"/>
        <v>584386.24999999977</v>
      </c>
      <c r="L13" s="35">
        <f t="shared" si="1"/>
        <v>338499.77520000003</v>
      </c>
      <c r="M13" s="35">
        <f>+L13-K13</f>
        <v>-245886.47479999973</v>
      </c>
      <c r="N13" s="35">
        <f>+L13/K13*100</f>
        <v>57.923980107334863</v>
      </c>
      <c r="O13" s="35">
        <f>L13/J13*100</f>
        <v>24.134991711389521</v>
      </c>
      <c r="P13" s="34">
        <f t="shared" si="2"/>
        <v>345140.59999999963</v>
      </c>
      <c r="Q13" s="35">
        <f t="shared" si="2"/>
        <v>143808.58333333317</v>
      </c>
      <c r="R13" s="35">
        <f>W13+AB13+AG13</f>
        <v>55042.270000000019</v>
      </c>
      <c r="S13" s="35">
        <f t="shared" si="8"/>
        <v>38.27467646518555</v>
      </c>
      <c r="T13" s="36">
        <f>R13/P13*100</f>
        <v>15.947781860493979</v>
      </c>
      <c r="U13" s="67">
        <v>0</v>
      </c>
      <c r="V13" s="68">
        <f t="shared" si="9"/>
        <v>0</v>
      </c>
      <c r="W13" s="65">
        <v>250.71799999999999</v>
      </c>
      <c r="X13" s="37" t="e">
        <f t="shared" si="10"/>
        <v>#DIV/0!</v>
      </c>
      <c r="Y13" s="37" t="e">
        <f t="shared" si="3"/>
        <v>#DIV/0!</v>
      </c>
      <c r="Z13" s="34">
        <v>12040</v>
      </c>
      <c r="AA13" s="37">
        <f t="shared" si="11"/>
        <v>5016.666666666667</v>
      </c>
      <c r="AB13" s="59">
        <v>4876.7169999999996</v>
      </c>
      <c r="AC13" s="37">
        <f t="shared" si="12"/>
        <v>97.210305647840528</v>
      </c>
      <c r="AD13" s="37">
        <f t="shared" si="13"/>
        <v>40.504294019933553</v>
      </c>
      <c r="AE13" s="34">
        <v>333100.59999999963</v>
      </c>
      <c r="AF13" s="37">
        <f t="shared" si="14"/>
        <v>138791.91666666651</v>
      </c>
      <c r="AG13" s="37">
        <v>49914.835000000021</v>
      </c>
      <c r="AH13" s="37">
        <f>+AG13/AF13*100</f>
        <v>35.963791118959314</v>
      </c>
      <c r="AI13" s="37">
        <f>AG13/AE13*100</f>
        <v>14.984912966233047</v>
      </c>
      <c r="AJ13" s="34">
        <v>694950</v>
      </c>
      <c r="AK13" s="37">
        <f t="shared" si="15"/>
        <v>289562.5</v>
      </c>
      <c r="AL13" s="59">
        <v>173198.76569999999</v>
      </c>
      <c r="AM13" s="37">
        <f>+AL13/AK13*100</f>
        <v>59.813948871141811</v>
      </c>
      <c r="AN13" s="37">
        <f>AL13/AJ13*100</f>
        <v>24.922478696309085</v>
      </c>
      <c r="AO13" s="34">
        <v>22110</v>
      </c>
      <c r="AP13" s="37">
        <f t="shared" si="16"/>
        <v>9212.5</v>
      </c>
      <c r="AQ13" s="59">
        <v>13767.531499999999</v>
      </c>
      <c r="AR13" s="37">
        <f>+AQ13/AP13*100</f>
        <v>149.44403256445048</v>
      </c>
      <c r="AS13" s="37">
        <f>AQ13/AO13*100</f>
        <v>62.268346901854365</v>
      </c>
      <c r="AT13" s="34">
        <v>10200</v>
      </c>
      <c r="AU13" s="37">
        <f t="shared" si="17"/>
        <v>4250</v>
      </c>
      <c r="AV13" s="59">
        <v>3284.7</v>
      </c>
      <c r="AW13" s="37">
        <f>+AV13/AU13*100</f>
        <v>77.287058823529406</v>
      </c>
      <c r="AX13" s="37">
        <f>AV13/AT13*100</f>
        <v>32.202941176470581</v>
      </c>
      <c r="AY13" s="34">
        <v>0</v>
      </c>
      <c r="AZ13" s="37">
        <f t="shared" si="18"/>
        <v>0</v>
      </c>
      <c r="BA13" s="37">
        <v>0</v>
      </c>
      <c r="BB13" s="34">
        <v>0</v>
      </c>
      <c r="BC13" s="37">
        <f t="shared" si="19"/>
        <v>0</v>
      </c>
      <c r="BD13" s="37">
        <v>0</v>
      </c>
      <c r="BE13" s="34">
        <v>4182547.5</v>
      </c>
      <c r="BF13" s="37">
        <f t="shared" si="20"/>
        <v>1742728.125</v>
      </c>
      <c r="BG13" s="59">
        <v>1732227.16</v>
      </c>
      <c r="BH13" s="34">
        <v>3486.1</v>
      </c>
      <c r="BI13" s="37">
        <f t="shared" si="21"/>
        <v>1452.5416666666665</v>
      </c>
      <c r="BJ13" s="59">
        <v>2379.576</v>
      </c>
      <c r="BK13" s="34">
        <v>0</v>
      </c>
      <c r="BL13" s="37">
        <f t="shared" si="22"/>
        <v>0</v>
      </c>
      <c r="BM13" s="37">
        <v>0</v>
      </c>
      <c r="BN13" s="34">
        <v>0</v>
      </c>
      <c r="BO13" s="37">
        <f t="shared" si="23"/>
        <v>0</v>
      </c>
      <c r="BP13" s="37">
        <v>0</v>
      </c>
      <c r="BQ13" s="34">
        <f t="shared" si="4"/>
        <v>54245</v>
      </c>
      <c r="BR13" s="37">
        <f t="shared" si="4"/>
        <v>22602.083333333332</v>
      </c>
      <c r="BS13" s="37">
        <f t="shared" si="4"/>
        <v>11409.434999999999</v>
      </c>
      <c r="BT13" s="37">
        <f t="shared" si="24"/>
        <v>50.47957231081206</v>
      </c>
      <c r="BU13" s="37">
        <f>BS13/BQ13*100</f>
        <v>21.033155129505023</v>
      </c>
      <c r="BV13" s="34">
        <v>16360</v>
      </c>
      <c r="BW13" s="37">
        <f t="shared" si="25"/>
        <v>6816.6666666666661</v>
      </c>
      <c r="BX13" s="59">
        <v>5577.2349999999997</v>
      </c>
      <c r="BY13" s="34">
        <v>27245</v>
      </c>
      <c r="BZ13" s="37">
        <f t="shared" si="26"/>
        <v>11352.083333333332</v>
      </c>
      <c r="CA13" s="59">
        <v>1352.35</v>
      </c>
      <c r="CB13" s="58">
        <v>0</v>
      </c>
      <c r="CC13" s="37">
        <f t="shared" si="27"/>
        <v>0</v>
      </c>
      <c r="CD13" s="59">
        <v>0</v>
      </c>
      <c r="CE13" s="34">
        <v>10640</v>
      </c>
      <c r="CF13" s="37">
        <f t="shared" si="28"/>
        <v>4433.333333333333</v>
      </c>
      <c r="CG13" s="59">
        <v>4479.8500000000004</v>
      </c>
      <c r="CH13" s="34">
        <v>0</v>
      </c>
      <c r="CI13" s="37">
        <f t="shared" si="29"/>
        <v>0</v>
      </c>
      <c r="CJ13" s="37">
        <v>0</v>
      </c>
      <c r="CK13" s="34">
        <v>0</v>
      </c>
      <c r="CL13" s="37">
        <f t="shared" si="30"/>
        <v>0</v>
      </c>
      <c r="CM13" s="59">
        <v>890.88</v>
      </c>
      <c r="CN13" s="34">
        <v>0</v>
      </c>
      <c r="CO13" s="37">
        <f t="shared" si="31"/>
        <v>0</v>
      </c>
      <c r="CP13" s="37">
        <v>0</v>
      </c>
      <c r="CQ13" s="34">
        <v>265931.40000000002</v>
      </c>
      <c r="CR13" s="37">
        <f t="shared" si="32"/>
        <v>110804.75</v>
      </c>
      <c r="CS13" s="59">
        <v>68143.116999999998</v>
      </c>
      <c r="CT13" s="34">
        <v>162800</v>
      </c>
      <c r="CU13" s="37">
        <f t="shared" si="33"/>
        <v>67833.333333333328</v>
      </c>
      <c r="CV13" s="59">
        <v>20310.448</v>
      </c>
      <c r="CW13" s="37">
        <f t="shared" si="34"/>
        <v>29.941692383292384</v>
      </c>
      <c r="CX13" s="61">
        <v>8450</v>
      </c>
      <c r="CY13" s="68">
        <f t="shared" si="35"/>
        <v>3520.833333333333</v>
      </c>
      <c r="CZ13" s="59">
        <v>8770.5169999999998</v>
      </c>
      <c r="DA13" s="61">
        <v>1500</v>
      </c>
      <c r="DB13" s="68">
        <f t="shared" si="36"/>
        <v>625</v>
      </c>
      <c r="DC13" s="59">
        <v>778.726</v>
      </c>
      <c r="DD13" s="61">
        <v>0</v>
      </c>
      <c r="DE13" s="37">
        <f t="shared" si="37"/>
        <v>0</v>
      </c>
      <c r="DF13" s="60">
        <v>0</v>
      </c>
      <c r="DG13" s="67">
        <v>0</v>
      </c>
      <c r="DH13" s="68">
        <f t="shared" si="38"/>
        <v>0</v>
      </c>
      <c r="DI13" s="65">
        <v>4104.7129999999997</v>
      </c>
      <c r="DJ13" s="64"/>
      <c r="DK13" s="61">
        <f t="shared" si="5"/>
        <v>5588560.5999999996</v>
      </c>
      <c r="DL13" s="60">
        <f t="shared" si="5"/>
        <v>2328566.916666667</v>
      </c>
      <c r="DM13" s="60">
        <f t="shared" si="5"/>
        <v>2073997.3912</v>
      </c>
      <c r="DN13" s="61">
        <v>0</v>
      </c>
      <c r="DO13" s="37">
        <f t="shared" si="39"/>
        <v>0</v>
      </c>
      <c r="DP13" s="60">
        <v>0</v>
      </c>
      <c r="DQ13" s="63">
        <v>207122.93599999999</v>
      </c>
      <c r="DR13" s="37">
        <f t="shared" si="40"/>
        <v>86301.223333333328</v>
      </c>
      <c r="DS13" s="59">
        <v>154492.47500000001</v>
      </c>
      <c r="DT13" s="32">
        <v>0</v>
      </c>
      <c r="DU13" s="37">
        <f t="shared" si="41"/>
        <v>0</v>
      </c>
      <c r="DV13" s="31">
        <v>0</v>
      </c>
      <c r="DW13" s="32">
        <v>0</v>
      </c>
      <c r="DX13" s="37">
        <f t="shared" si="42"/>
        <v>0</v>
      </c>
      <c r="DY13" s="59">
        <v>0</v>
      </c>
      <c r="DZ13" s="32">
        <v>0</v>
      </c>
      <c r="EA13" s="37">
        <f t="shared" si="43"/>
        <v>0</v>
      </c>
      <c r="EB13" s="31">
        <v>0</v>
      </c>
      <c r="EC13" s="67">
        <v>336600</v>
      </c>
      <c r="ED13" s="37">
        <f t="shared" si="44"/>
        <v>140250</v>
      </c>
      <c r="EE13" s="64">
        <v>0</v>
      </c>
      <c r="EF13" s="31">
        <v>0</v>
      </c>
      <c r="EG13" s="61">
        <f t="shared" si="6"/>
        <v>543722.93599999999</v>
      </c>
      <c r="EH13" s="60">
        <f t="shared" si="6"/>
        <v>226551.22333333333</v>
      </c>
      <c r="EI13" s="60">
        <f>DP13+DS13+DV13+DY13+EB13+EE13+EF13</f>
        <v>154492.47500000001</v>
      </c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40" customFormat="1" ht="34.5" customHeight="1" x14ac:dyDescent="0.3">
      <c r="A14" s="29">
        <v>5</v>
      </c>
      <c r="B14" s="30" t="s">
        <v>62</v>
      </c>
      <c r="C14" s="65">
        <v>42855.5412</v>
      </c>
      <c r="D14" s="60">
        <v>245944.02480000001</v>
      </c>
      <c r="E14" s="61">
        <f t="shared" si="0"/>
        <v>3091786.753</v>
      </c>
      <c r="F14" s="62">
        <f t="shared" si="0"/>
        <v>1288244.4804166665</v>
      </c>
      <c r="G14" s="62">
        <f t="shared" si="0"/>
        <v>1035319.2198999999</v>
      </c>
      <c r="H14" s="62">
        <f t="shared" si="7"/>
        <v>80.366672292291824</v>
      </c>
      <c r="I14" s="62">
        <f>G14/E14*100</f>
        <v>33.48611345512159</v>
      </c>
      <c r="J14" s="34">
        <f t="shared" si="1"/>
        <v>624038.80000000005</v>
      </c>
      <c r="K14" s="35">
        <f t="shared" si="1"/>
        <v>260016.16666666669</v>
      </c>
      <c r="L14" s="35">
        <f t="shared" si="1"/>
        <v>282838.63890000014</v>
      </c>
      <c r="M14" s="35">
        <f>+L14-K14</f>
        <v>22822.47223333345</v>
      </c>
      <c r="N14" s="35">
        <f>+L14/K14*100</f>
        <v>108.7773281661333</v>
      </c>
      <c r="O14" s="35">
        <f>L14/J14*100</f>
        <v>45.323886735888877</v>
      </c>
      <c r="P14" s="34">
        <f t="shared" si="2"/>
        <v>199300</v>
      </c>
      <c r="Q14" s="35">
        <f t="shared" si="2"/>
        <v>83041.666666666672</v>
      </c>
      <c r="R14" s="35">
        <f>W14+AB14+AG14</f>
        <v>41471.769000000088</v>
      </c>
      <c r="S14" s="35">
        <f t="shared" si="8"/>
        <v>49.940916006021176</v>
      </c>
      <c r="T14" s="36">
        <f>R14/P14*100</f>
        <v>20.808715002508823</v>
      </c>
      <c r="U14" s="34">
        <v>3500</v>
      </c>
      <c r="V14" s="68">
        <f t="shared" si="9"/>
        <v>1458.3333333333335</v>
      </c>
      <c r="W14" s="65">
        <v>6984.0510000000004</v>
      </c>
      <c r="X14" s="37">
        <f t="shared" si="10"/>
        <v>478.90635428571431</v>
      </c>
      <c r="Y14" s="37">
        <f t="shared" si="3"/>
        <v>199.54431428571428</v>
      </c>
      <c r="Z14" s="34">
        <v>4000</v>
      </c>
      <c r="AA14" s="37">
        <f t="shared" si="11"/>
        <v>1666.6666666666665</v>
      </c>
      <c r="AB14" s="59">
        <v>3815.0410000000002</v>
      </c>
      <c r="AC14" s="37">
        <f t="shared" si="12"/>
        <v>228.90246000000002</v>
      </c>
      <c r="AD14" s="37">
        <f t="shared" si="13"/>
        <v>95.376025000000013</v>
      </c>
      <c r="AE14" s="34">
        <v>191800</v>
      </c>
      <c r="AF14" s="37">
        <f t="shared" si="14"/>
        <v>79916.666666666672</v>
      </c>
      <c r="AG14" s="37">
        <v>30672.677000000083</v>
      </c>
      <c r="AH14" s="37">
        <f>+AG14/AF14*100</f>
        <v>38.380826277372364</v>
      </c>
      <c r="AI14" s="37">
        <f>AG14/AE14*100</f>
        <v>15.992010948905152</v>
      </c>
      <c r="AJ14" s="34">
        <v>302000</v>
      </c>
      <c r="AK14" s="37">
        <f t="shared" si="15"/>
        <v>125833.33333333334</v>
      </c>
      <c r="AL14" s="59">
        <v>83341.527400000006</v>
      </c>
      <c r="AM14" s="37">
        <f>+AL14/AK14*100</f>
        <v>66.231677403973507</v>
      </c>
      <c r="AN14" s="37">
        <f>AL14/AJ14*100</f>
        <v>27.596532251655631</v>
      </c>
      <c r="AO14" s="67">
        <v>11100</v>
      </c>
      <c r="AP14" s="37">
        <f t="shared" si="16"/>
        <v>4625</v>
      </c>
      <c r="AQ14" s="65">
        <v>22345.864000000001</v>
      </c>
      <c r="AR14" s="37">
        <f>+AQ14/AP14*100</f>
        <v>483.15381621621623</v>
      </c>
      <c r="AS14" s="37">
        <f>AQ14/AO14*100</f>
        <v>201.3140900900901</v>
      </c>
      <c r="AT14" s="34">
        <v>7400</v>
      </c>
      <c r="AU14" s="37">
        <f t="shared" si="17"/>
        <v>3083.333333333333</v>
      </c>
      <c r="AV14" s="59">
        <v>4714.6000000000004</v>
      </c>
      <c r="AW14" s="37">
        <f>+AV14/AU14*100</f>
        <v>152.90594594594597</v>
      </c>
      <c r="AX14" s="37">
        <f>AV14/AT14*100</f>
        <v>63.710810810810813</v>
      </c>
      <c r="AY14" s="34">
        <v>0</v>
      </c>
      <c r="AZ14" s="37">
        <f t="shared" si="18"/>
        <v>0</v>
      </c>
      <c r="BA14" s="37">
        <v>0</v>
      </c>
      <c r="BB14" s="34">
        <v>0</v>
      </c>
      <c r="BC14" s="37">
        <f t="shared" si="19"/>
        <v>0</v>
      </c>
      <c r="BD14" s="37">
        <v>0</v>
      </c>
      <c r="BE14" s="34">
        <v>1810994.6</v>
      </c>
      <c r="BF14" s="37">
        <f t="shared" si="20"/>
        <v>754581.08333333337</v>
      </c>
      <c r="BG14" s="59">
        <v>749869.82</v>
      </c>
      <c r="BH14" s="34">
        <v>4526.3530000000001</v>
      </c>
      <c r="BI14" s="37">
        <f t="shared" si="21"/>
        <v>1885.9804166666665</v>
      </c>
      <c r="BJ14" s="59">
        <v>1755.3209999999999</v>
      </c>
      <c r="BK14" s="34">
        <v>0</v>
      </c>
      <c r="BL14" s="37">
        <f t="shared" si="22"/>
        <v>0</v>
      </c>
      <c r="BM14" s="37">
        <v>0</v>
      </c>
      <c r="BN14" s="34">
        <v>0</v>
      </c>
      <c r="BO14" s="37">
        <f t="shared" si="23"/>
        <v>0</v>
      </c>
      <c r="BP14" s="37">
        <v>0</v>
      </c>
      <c r="BQ14" s="34">
        <f t="shared" si="4"/>
        <v>41600</v>
      </c>
      <c r="BR14" s="37">
        <f t="shared" si="4"/>
        <v>17333.333333333336</v>
      </c>
      <c r="BS14" s="37">
        <f t="shared" si="4"/>
        <v>93480.97570000001</v>
      </c>
      <c r="BT14" s="37">
        <f t="shared" si="24"/>
        <v>539.31332134615377</v>
      </c>
      <c r="BU14" s="37">
        <f>BS14/BQ14*100</f>
        <v>224.7138838942308</v>
      </c>
      <c r="BV14" s="34">
        <v>9400</v>
      </c>
      <c r="BW14" s="37">
        <f t="shared" si="25"/>
        <v>3916.666666666667</v>
      </c>
      <c r="BX14" s="59">
        <v>2479.7620000000002</v>
      </c>
      <c r="BY14" s="34">
        <v>26000</v>
      </c>
      <c r="BZ14" s="37">
        <f t="shared" si="26"/>
        <v>10833.333333333332</v>
      </c>
      <c r="CA14" s="59">
        <v>88000.1</v>
      </c>
      <c r="CB14" s="58">
        <v>3200</v>
      </c>
      <c r="CC14" s="37">
        <f t="shared" si="27"/>
        <v>1333.3333333333335</v>
      </c>
      <c r="CD14" s="59">
        <v>1611.653</v>
      </c>
      <c r="CE14" s="34">
        <v>3000</v>
      </c>
      <c r="CF14" s="37">
        <f t="shared" si="28"/>
        <v>1250</v>
      </c>
      <c r="CG14" s="59">
        <v>1389.4607000000001</v>
      </c>
      <c r="CH14" s="34">
        <v>0</v>
      </c>
      <c r="CI14" s="37">
        <f t="shared" si="29"/>
        <v>0</v>
      </c>
      <c r="CJ14" s="37">
        <v>0</v>
      </c>
      <c r="CK14" s="34">
        <v>2227</v>
      </c>
      <c r="CL14" s="37">
        <f t="shared" si="30"/>
        <v>927.91666666666674</v>
      </c>
      <c r="CM14" s="59">
        <v>445.44</v>
      </c>
      <c r="CN14" s="34">
        <v>0</v>
      </c>
      <c r="CO14" s="37">
        <f t="shared" si="31"/>
        <v>0</v>
      </c>
      <c r="CP14" s="37">
        <v>0</v>
      </c>
      <c r="CQ14" s="34">
        <v>55500</v>
      </c>
      <c r="CR14" s="37">
        <f t="shared" si="32"/>
        <v>23125</v>
      </c>
      <c r="CS14" s="59">
        <v>19557.5785</v>
      </c>
      <c r="CT14" s="34">
        <v>45000</v>
      </c>
      <c r="CU14" s="37">
        <f t="shared" si="33"/>
        <v>18750</v>
      </c>
      <c r="CV14" s="59">
        <v>13707.0085</v>
      </c>
      <c r="CW14" s="37">
        <f t="shared" si="34"/>
        <v>73.104045333333332</v>
      </c>
      <c r="CX14" s="67">
        <v>1500</v>
      </c>
      <c r="CY14" s="68">
        <f t="shared" si="35"/>
        <v>625</v>
      </c>
      <c r="CZ14" s="65">
        <v>12344.006299999999</v>
      </c>
      <c r="DA14" s="67">
        <v>0</v>
      </c>
      <c r="DB14" s="68">
        <f t="shared" si="36"/>
        <v>0</v>
      </c>
      <c r="DC14" s="65">
        <v>286.27999999999997</v>
      </c>
      <c r="DD14" s="61">
        <v>0</v>
      </c>
      <c r="DE14" s="37">
        <f t="shared" si="37"/>
        <v>0</v>
      </c>
      <c r="DF14" s="60">
        <v>0</v>
      </c>
      <c r="DG14" s="61">
        <v>5638.8</v>
      </c>
      <c r="DH14" s="68">
        <f t="shared" si="38"/>
        <v>2349.5</v>
      </c>
      <c r="DI14" s="59">
        <v>5296.0379999999996</v>
      </c>
      <c r="DJ14" s="31">
        <v>0</v>
      </c>
      <c r="DK14" s="61">
        <f t="shared" si="5"/>
        <v>2441786.753</v>
      </c>
      <c r="DL14" s="60">
        <f t="shared" si="5"/>
        <v>1017411.1470833333</v>
      </c>
      <c r="DM14" s="60">
        <f t="shared" si="5"/>
        <v>1034909.2198999999</v>
      </c>
      <c r="DN14" s="61">
        <v>0</v>
      </c>
      <c r="DO14" s="37">
        <f t="shared" si="39"/>
        <v>0</v>
      </c>
      <c r="DP14" s="60">
        <v>0</v>
      </c>
      <c r="DQ14" s="63">
        <v>650000</v>
      </c>
      <c r="DR14" s="37">
        <f t="shared" si="40"/>
        <v>270833.33333333331</v>
      </c>
      <c r="DS14" s="65">
        <v>410</v>
      </c>
      <c r="DT14" s="32">
        <v>0</v>
      </c>
      <c r="DU14" s="37">
        <f t="shared" si="41"/>
        <v>0</v>
      </c>
      <c r="DV14" s="31">
        <v>0</v>
      </c>
      <c r="DW14" s="32">
        <v>0</v>
      </c>
      <c r="DX14" s="37">
        <f t="shared" si="42"/>
        <v>0</v>
      </c>
      <c r="DY14" s="59">
        <v>0</v>
      </c>
      <c r="DZ14" s="32">
        <v>0</v>
      </c>
      <c r="EA14" s="37">
        <f t="shared" si="43"/>
        <v>0</v>
      </c>
      <c r="EB14" s="31">
        <v>0</v>
      </c>
      <c r="EC14" s="61">
        <v>670000</v>
      </c>
      <c r="ED14" s="37">
        <f t="shared" si="44"/>
        <v>279166.66666666669</v>
      </c>
      <c r="EE14" s="31">
        <v>0</v>
      </c>
      <c r="EF14" s="31">
        <v>0</v>
      </c>
      <c r="EG14" s="61">
        <f t="shared" si="6"/>
        <v>1320000</v>
      </c>
      <c r="EH14" s="60">
        <f t="shared" si="6"/>
        <v>550000</v>
      </c>
      <c r="EI14" s="60">
        <f>DP14+DS14+DV14+DY14+EB14+EE14+EF14</f>
        <v>410</v>
      </c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40" customFormat="1" ht="33" customHeight="1" x14ac:dyDescent="0.3">
      <c r="A15" s="29"/>
      <c r="B15" s="41"/>
      <c r="C15" s="42"/>
      <c r="D15" s="43"/>
      <c r="E15" s="31"/>
      <c r="F15" s="31"/>
      <c r="G15" s="33"/>
      <c r="H15" s="33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44"/>
      <c r="V15" s="68"/>
      <c r="W15" s="35"/>
      <c r="X15" s="37"/>
      <c r="Y15" s="37"/>
      <c r="Z15" s="45"/>
      <c r="AA15" s="37"/>
      <c r="AB15" s="35"/>
      <c r="AC15" s="37"/>
      <c r="AD15" s="37"/>
      <c r="AE15" s="36"/>
      <c r="AF15" s="37"/>
      <c r="AG15" s="37"/>
      <c r="AH15" s="37"/>
      <c r="AI15" s="36"/>
      <c r="AJ15" s="44"/>
      <c r="AK15" s="37"/>
      <c r="AL15" s="35"/>
      <c r="AM15" s="37"/>
      <c r="AN15" s="36"/>
      <c r="AO15" s="44"/>
      <c r="AP15" s="37">
        <f t="shared" si="16"/>
        <v>0</v>
      </c>
      <c r="AQ15" s="35"/>
      <c r="AR15" s="37"/>
      <c r="AS15" s="36"/>
      <c r="AT15" s="46"/>
      <c r="AU15" s="37"/>
      <c r="AV15" s="35"/>
      <c r="AW15" s="37"/>
      <c r="AX15" s="36"/>
      <c r="AY15" s="47"/>
      <c r="AZ15" s="37"/>
      <c r="BA15" s="36"/>
      <c r="BB15" s="36"/>
      <c r="BC15" s="37"/>
      <c r="BD15" s="36"/>
      <c r="BE15" s="36"/>
      <c r="BF15" s="37"/>
      <c r="BG15" s="36"/>
      <c r="BH15" s="44"/>
      <c r="BI15" s="37"/>
      <c r="BJ15" s="36"/>
      <c r="BK15" s="36"/>
      <c r="BL15" s="37"/>
      <c r="BM15" s="36"/>
      <c r="BN15" s="36"/>
      <c r="BO15" s="37"/>
      <c r="BP15" s="36"/>
      <c r="BQ15" s="35"/>
      <c r="BR15" s="35"/>
      <c r="BS15" s="35"/>
      <c r="BT15" s="37"/>
      <c r="BU15" s="36"/>
      <c r="BV15" s="44"/>
      <c r="BW15" s="37"/>
      <c r="BX15" s="35"/>
      <c r="BY15" s="36"/>
      <c r="BZ15" s="37"/>
      <c r="CA15" s="35"/>
      <c r="CB15" s="36"/>
      <c r="CC15" s="37"/>
      <c r="CD15" s="36"/>
      <c r="CE15" s="44"/>
      <c r="CF15" s="37"/>
      <c r="CG15" s="36"/>
      <c r="CH15" s="36"/>
      <c r="CI15" s="37"/>
      <c r="CJ15" s="36"/>
      <c r="CK15" s="36"/>
      <c r="CL15" s="37"/>
      <c r="CM15" s="36"/>
      <c r="CN15" s="44"/>
      <c r="CO15" s="37"/>
      <c r="CP15" s="36"/>
      <c r="CQ15" s="44"/>
      <c r="CR15" s="37"/>
      <c r="CS15" s="36"/>
      <c r="CT15" s="48"/>
      <c r="CU15" s="37"/>
      <c r="CV15" s="36"/>
      <c r="CW15" s="37"/>
      <c r="CX15" s="49"/>
      <c r="CY15" s="68"/>
      <c r="CZ15" s="50"/>
      <c r="DA15" s="50"/>
      <c r="DB15" s="68"/>
      <c r="DC15" s="50"/>
      <c r="DD15" s="50"/>
      <c r="DE15" s="37"/>
      <c r="DF15" s="50"/>
      <c r="DG15" s="50"/>
      <c r="DH15" s="68"/>
      <c r="DI15" s="33"/>
      <c r="DJ15" s="33"/>
      <c r="DK15" s="33"/>
      <c r="DL15" s="33"/>
      <c r="DM15" s="33"/>
      <c r="DN15" s="50"/>
      <c r="DO15" s="37"/>
      <c r="DP15" s="50"/>
      <c r="DQ15" s="50" t="s">
        <v>65</v>
      </c>
      <c r="DR15" s="37"/>
      <c r="DS15" s="50"/>
      <c r="DT15" s="50"/>
      <c r="DU15" s="37"/>
      <c r="DV15" s="50"/>
      <c r="DW15" s="50"/>
      <c r="DX15" s="37"/>
      <c r="DY15" s="50"/>
      <c r="DZ15" s="50"/>
      <c r="EA15" s="37"/>
      <c r="EB15" s="50"/>
      <c r="EC15" s="51"/>
      <c r="ED15" s="37"/>
      <c r="EE15" s="33"/>
      <c r="EF15" s="33"/>
      <c r="EG15" s="62"/>
      <c r="EH15" s="62"/>
      <c r="EI15" s="62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40" customFormat="1" ht="39" customHeight="1" x14ac:dyDescent="0.3">
      <c r="A16" s="29"/>
      <c r="B16" s="52" t="s">
        <v>63</v>
      </c>
      <c r="C16" s="35">
        <f>SUM(C10:C15)</f>
        <v>880186.62069999997</v>
      </c>
      <c r="D16" s="35">
        <f>SUM(D10:D15)</f>
        <v>3418074.2660999997</v>
      </c>
      <c r="E16" s="35">
        <f>SUM(E10:E15)</f>
        <v>20288896.189699996</v>
      </c>
      <c r="F16" s="35">
        <f>SUM(F10:F15)</f>
        <v>8453706.7457083333</v>
      </c>
      <c r="G16" s="35">
        <f>SUM(G10:G15)</f>
        <v>6404263.4996999996</v>
      </c>
      <c r="H16" s="35">
        <f t="shared" si="7"/>
        <v>75.756868464253643</v>
      </c>
      <c r="I16" s="35">
        <f>G16/E16*100</f>
        <v>31.565361860105689</v>
      </c>
      <c r="J16" s="35">
        <f>SUM(J10:J15)</f>
        <v>3942040.6999999983</v>
      </c>
      <c r="K16" s="35">
        <f>SUM(K10:K15)</f>
        <v>1642516.9583333328</v>
      </c>
      <c r="L16" s="35">
        <f>SUM(L10:L15)</f>
        <v>1182504.9976999997</v>
      </c>
      <c r="M16" s="35">
        <f>+L16-K16</f>
        <v>-460011.96063333307</v>
      </c>
      <c r="N16" s="35">
        <f>+L16/K16*100</f>
        <v>71.993472682308948</v>
      </c>
      <c r="O16" s="35">
        <f>L16/J16*100</f>
        <v>29.997280284295396</v>
      </c>
      <c r="P16" s="35">
        <f>SUM(P10:P15)</f>
        <v>946166.69999999891</v>
      </c>
      <c r="Q16" s="35">
        <f>SUM(Q10:Q15)</f>
        <v>394236.12499999959</v>
      </c>
      <c r="R16" s="35">
        <f>SUM(R10:R15)</f>
        <v>197961.33089999977</v>
      </c>
      <c r="S16" s="35">
        <f t="shared" si="8"/>
        <v>50.21389932239213</v>
      </c>
      <c r="T16" s="35">
        <f>R16/P16*100</f>
        <v>20.922458050996724</v>
      </c>
      <c r="U16" s="35">
        <f>SUM(U10:U15)</f>
        <v>9873</v>
      </c>
      <c r="V16" s="68">
        <f t="shared" si="9"/>
        <v>4113.75</v>
      </c>
      <c r="W16" s="35">
        <f>SUM(W10:W15)</f>
        <v>13395.849</v>
      </c>
      <c r="X16" s="35">
        <f t="shared" si="10"/>
        <v>325.6359525979945</v>
      </c>
      <c r="Y16" s="35">
        <f t="shared" si="3"/>
        <v>135.68164691583107</v>
      </c>
      <c r="Z16" s="35">
        <f>SUM(Z10:Z15)</f>
        <v>41870.1</v>
      </c>
      <c r="AA16" s="37">
        <f t="shared" si="11"/>
        <v>17445.875</v>
      </c>
      <c r="AB16" s="35">
        <f>SUM(AB10:AB15)</f>
        <v>26256.379100000002</v>
      </c>
      <c r="AC16" s="35">
        <f t="shared" si="12"/>
        <v>150.50193297842614</v>
      </c>
      <c r="AD16" s="37">
        <f t="shared" si="13"/>
        <v>62.709138741010896</v>
      </c>
      <c r="AE16" s="35">
        <f>SUM(AE10:AE15)</f>
        <v>894423.59999999893</v>
      </c>
      <c r="AF16" s="37">
        <f t="shared" si="14"/>
        <v>372676.49999999959</v>
      </c>
      <c r="AG16" s="37">
        <f>SUM(AG10:AG15)</f>
        <v>158309.10279999976</v>
      </c>
      <c r="AH16" s="35">
        <f>+AG16/AF16*100</f>
        <v>42.478960385213433</v>
      </c>
      <c r="AI16" s="35">
        <f>AG16/AE16*100</f>
        <v>17.699566827172262</v>
      </c>
      <c r="AJ16" s="35">
        <f>SUM(AJ10:AJ15)</f>
        <v>1761677</v>
      </c>
      <c r="AK16" s="37">
        <f t="shared" si="15"/>
        <v>734032.08333333326</v>
      </c>
      <c r="AL16" s="35">
        <f>SUM(AL10:AL15)</f>
        <v>462935.18819999998</v>
      </c>
      <c r="AM16" s="35">
        <f>+AL16/AK16*100</f>
        <v>63.067432433981942</v>
      </c>
      <c r="AN16" s="35">
        <f>AL16/AJ16*100</f>
        <v>26.278096847492471</v>
      </c>
      <c r="AO16" s="35">
        <f>SUM(AO10:AO15)</f>
        <v>85236.3</v>
      </c>
      <c r="AP16" s="37">
        <f t="shared" si="16"/>
        <v>35515.125</v>
      </c>
      <c r="AQ16" s="35">
        <f>SUM(AQ10:AQ15)</f>
        <v>70430.988699999987</v>
      </c>
      <c r="AR16" s="35">
        <f>+AQ16/AP16*100</f>
        <v>198.31265890236901</v>
      </c>
      <c r="AS16" s="35">
        <f>AQ16/AO16*100</f>
        <v>82.630274542653765</v>
      </c>
      <c r="AT16" s="35">
        <f>SUM(AT10:AT15)</f>
        <v>38700</v>
      </c>
      <c r="AU16" s="37">
        <f t="shared" si="17"/>
        <v>16125</v>
      </c>
      <c r="AV16" s="35">
        <f>SUM(AV10:AV15)</f>
        <v>16338.699999999999</v>
      </c>
      <c r="AW16" s="35">
        <f>+AV16/AU16*100</f>
        <v>101.32527131782945</v>
      </c>
      <c r="AX16" s="35">
        <f>AV16/AT16*100</f>
        <v>42.218863049095603</v>
      </c>
      <c r="AY16" s="35">
        <f t="shared" ref="AY16:BS16" si="45">SUM(AY10:AY15)</f>
        <v>0</v>
      </c>
      <c r="AZ16" s="37">
        <f t="shared" si="18"/>
        <v>0</v>
      </c>
      <c r="BA16" s="35">
        <f t="shared" si="45"/>
        <v>0</v>
      </c>
      <c r="BB16" s="35">
        <f t="shared" si="45"/>
        <v>0</v>
      </c>
      <c r="BC16" s="37">
        <f t="shared" si="19"/>
        <v>0</v>
      </c>
      <c r="BD16" s="35">
        <f t="shared" si="45"/>
        <v>0</v>
      </c>
      <c r="BE16" s="35">
        <f t="shared" si="45"/>
        <v>12002739.4</v>
      </c>
      <c r="BF16" s="37">
        <f t="shared" si="20"/>
        <v>5001141.416666667</v>
      </c>
      <c r="BG16" s="35">
        <f t="shared" si="45"/>
        <v>4977017.96</v>
      </c>
      <c r="BH16" s="35">
        <f t="shared" si="45"/>
        <v>22610.752999999997</v>
      </c>
      <c r="BI16" s="37">
        <f t="shared" si="21"/>
        <v>9421.1470833333315</v>
      </c>
      <c r="BJ16" s="35">
        <f t="shared" si="45"/>
        <v>13811.457000000002</v>
      </c>
      <c r="BK16" s="35">
        <f t="shared" si="45"/>
        <v>0</v>
      </c>
      <c r="BL16" s="37">
        <f t="shared" si="22"/>
        <v>0</v>
      </c>
      <c r="BM16" s="35">
        <f t="shared" si="45"/>
        <v>0</v>
      </c>
      <c r="BN16" s="35">
        <f t="shared" si="45"/>
        <v>0</v>
      </c>
      <c r="BO16" s="37">
        <f t="shared" si="23"/>
        <v>0</v>
      </c>
      <c r="BP16" s="35">
        <f t="shared" si="45"/>
        <v>0</v>
      </c>
      <c r="BQ16" s="35">
        <f t="shared" si="45"/>
        <v>385977.1</v>
      </c>
      <c r="BR16" s="35">
        <f t="shared" si="45"/>
        <v>160823.79166666669</v>
      </c>
      <c r="BS16" s="35">
        <f t="shared" si="45"/>
        <v>174227.9437</v>
      </c>
      <c r="BT16" s="35">
        <f t="shared" si="24"/>
        <v>108.334682259647</v>
      </c>
      <c r="BU16" s="35">
        <f>BS16/BQ16*100</f>
        <v>45.139450941519591</v>
      </c>
      <c r="BV16" s="35">
        <f t="shared" ref="BV16:CV16" si="46">SUM(BV10:BV15)</f>
        <v>218726</v>
      </c>
      <c r="BW16" s="37">
        <f t="shared" si="25"/>
        <v>91135.833333333343</v>
      </c>
      <c r="BX16" s="35">
        <f t="shared" si="46"/>
        <v>60758.327000000005</v>
      </c>
      <c r="BY16" s="35">
        <f t="shared" si="46"/>
        <v>100419.4</v>
      </c>
      <c r="BZ16" s="37">
        <f t="shared" si="26"/>
        <v>41841.416666666664</v>
      </c>
      <c r="CA16" s="35">
        <f t="shared" si="46"/>
        <v>92471.108000000007</v>
      </c>
      <c r="CB16" s="35">
        <f t="shared" si="46"/>
        <v>6226.7</v>
      </c>
      <c r="CC16" s="37">
        <f t="shared" si="27"/>
        <v>2594.458333333333</v>
      </c>
      <c r="CD16" s="35">
        <f t="shared" si="46"/>
        <v>2551.8180000000002</v>
      </c>
      <c r="CE16" s="35">
        <f t="shared" si="46"/>
        <v>60605</v>
      </c>
      <c r="CF16" s="37">
        <f t="shared" si="28"/>
        <v>25252.083333333336</v>
      </c>
      <c r="CG16" s="35">
        <f t="shared" si="46"/>
        <v>18446.690699999999</v>
      </c>
      <c r="CH16" s="35">
        <f t="shared" si="46"/>
        <v>0</v>
      </c>
      <c r="CI16" s="37">
        <f t="shared" si="29"/>
        <v>0</v>
      </c>
      <c r="CJ16" s="35">
        <f t="shared" si="46"/>
        <v>0</v>
      </c>
      <c r="CK16" s="35">
        <f t="shared" si="46"/>
        <v>10907.599999999999</v>
      </c>
      <c r="CL16" s="37">
        <f t="shared" si="30"/>
        <v>4544.833333333333</v>
      </c>
      <c r="CM16" s="35">
        <f t="shared" si="46"/>
        <v>3072.44</v>
      </c>
      <c r="CN16" s="35">
        <f t="shared" si="46"/>
        <v>0</v>
      </c>
      <c r="CO16" s="37">
        <f t="shared" si="31"/>
        <v>0</v>
      </c>
      <c r="CP16" s="35">
        <f t="shared" si="46"/>
        <v>0</v>
      </c>
      <c r="CQ16" s="35">
        <f t="shared" si="46"/>
        <v>640674.80000000005</v>
      </c>
      <c r="CR16" s="37">
        <f t="shared" si="32"/>
        <v>266947.83333333337</v>
      </c>
      <c r="CS16" s="35">
        <f t="shared" si="46"/>
        <v>200641.97899999999</v>
      </c>
      <c r="CT16" s="35">
        <f t="shared" si="46"/>
        <v>331140.40000000002</v>
      </c>
      <c r="CU16" s="37">
        <f t="shared" si="33"/>
        <v>137975.16666666669</v>
      </c>
      <c r="CV16" s="35">
        <f t="shared" si="46"/>
        <v>69235.172999999995</v>
      </c>
      <c r="CW16" s="35">
        <f t="shared" si="34"/>
        <v>50.179445093380316</v>
      </c>
      <c r="CX16" s="35">
        <f t="shared" ref="CX16:EI16" si="47">SUM(CX10:CX15)</f>
        <v>19450</v>
      </c>
      <c r="CY16" s="68">
        <f t="shared" si="35"/>
        <v>8104.1666666666661</v>
      </c>
      <c r="CZ16" s="35">
        <f t="shared" si="47"/>
        <v>38188.708299999998</v>
      </c>
      <c r="DA16" s="35">
        <f t="shared" si="47"/>
        <v>4700</v>
      </c>
      <c r="DB16" s="68">
        <f t="shared" si="36"/>
        <v>1958.3333333333335</v>
      </c>
      <c r="DC16" s="35">
        <f t="shared" si="47"/>
        <v>3425.0060000000003</v>
      </c>
      <c r="DD16" s="35">
        <f t="shared" si="47"/>
        <v>24000</v>
      </c>
      <c r="DE16" s="37">
        <f t="shared" si="37"/>
        <v>10000</v>
      </c>
      <c r="DF16" s="35">
        <f t="shared" si="47"/>
        <v>0</v>
      </c>
      <c r="DG16" s="35">
        <f t="shared" si="47"/>
        <v>59458.8</v>
      </c>
      <c r="DH16" s="68">
        <f t="shared" si="38"/>
        <v>24774.500000000004</v>
      </c>
      <c r="DI16" s="35">
        <f t="shared" si="47"/>
        <v>18355.152900000001</v>
      </c>
      <c r="DJ16" s="35">
        <f t="shared" si="47"/>
        <v>0</v>
      </c>
      <c r="DK16" s="35">
        <f t="shared" si="47"/>
        <v>16002298.453</v>
      </c>
      <c r="DL16" s="35">
        <f t="shared" si="47"/>
        <v>6667624.3554166667</v>
      </c>
      <c r="DM16" s="35">
        <f t="shared" si="47"/>
        <v>6176406.8547</v>
      </c>
      <c r="DN16" s="35">
        <f t="shared" si="47"/>
        <v>95000</v>
      </c>
      <c r="DO16" s="37">
        <f t="shared" si="39"/>
        <v>39583.333333333336</v>
      </c>
      <c r="DP16" s="35">
        <f t="shared" si="47"/>
        <v>9144.7340000000004</v>
      </c>
      <c r="DQ16" s="35">
        <f t="shared" si="47"/>
        <v>4191597.7367000002</v>
      </c>
      <c r="DR16" s="37">
        <f t="shared" si="40"/>
        <v>1746499.0569583336</v>
      </c>
      <c r="DS16" s="35">
        <f t="shared" si="47"/>
        <v>218711.91100000002</v>
      </c>
      <c r="DT16" s="35">
        <f t="shared" si="47"/>
        <v>0</v>
      </c>
      <c r="DU16" s="37">
        <f t="shared" si="41"/>
        <v>0</v>
      </c>
      <c r="DV16" s="35">
        <f t="shared" si="47"/>
        <v>0</v>
      </c>
      <c r="DW16" s="35">
        <f t="shared" si="47"/>
        <v>0</v>
      </c>
      <c r="DX16" s="37">
        <f t="shared" si="42"/>
        <v>0</v>
      </c>
      <c r="DY16" s="35">
        <f t="shared" si="47"/>
        <v>0</v>
      </c>
      <c r="DZ16" s="35">
        <f t="shared" si="47"/>
        <v>0</v>
      </c>
      <c r="EA16" s="37">
        <f t="shared" si="43"/>
        <v>0</v>
      </c>
      <c r="EB16" s="35">
        <f t="shared" si="47"/>
        <v>0</v>
      </c>
      <c r="EC16" s="35">
        <f t="shared" si="47"/>
        <v>3181670.3139</v>
      </c>
      <c r="ED16" s="37">
        <f t="shared" si="44"/>
        <v>1325695.9641249999</v>
      </c>
      <c r="EE16" s="35">
        <f t="shared" si="47"/>
        <v>0</v>
      </c>
      <c r="EF16" s="35">
        <f t="shared" si="47"/>
        <v>0</v>
      </c>
      <c r="EG16" s="35">
        <f t="shared" si="47"/>
        <v>7468268.0505999997</v>
      </c>
      <c r="EH16" s="35">
        <f t="shared" si="47"/>
        <v>3111778.3544166661</v>
      </c>
      <c r="EI16" s="35">
        <f t="shared" si="47"/>
        <v>227856.64500000002</v>
      </c>
      <c r="EJ16" s="53"/>
      <c r="EK16" s="38"/>
      <c r="EL16" s="38"/>
      <c r="EM16" s="38"/>
      <c r="EN16" s="38"/>
      <c r="EO16" s="38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</row>
    <row r="17" spans="1:255" s="1" customFormat="1" x14ac:dyDescent="0.3">
      <c r="A17" s="7"/>
      <c r="B17" s="8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9"/>
      <c r="O17" s="11"/>
      <c r="P17" s="9"/>
      <c r="Q17" s="9"/>
      <c r="R17" s="9"/>
      <c r="S17" s="9"/>
      <c r="T17" s="12"/>
      <c r="U17" s="9"/>
      <c r="V17" s="53"/>
      <c r="W17" s="9"/>
      <c r="X17" s="9"/>
      <c r="Y17" s="12"/>
      <c r="Z17" s="9"/>
      <c r="AA17" s="9"/>
      <c r="AB17" s="9"/>
      <c r="AC17" s="9"/>
      <c r="AD17" s="12"/>
      <c r="AE17" s="9"/>
      <c r="AF17" s="53"/>
      <c r="AG17" s="9"/>
      <c r="AH17" s="11"/>
      <c r="AI17" s="12"/>
      <c r="AJ17" s="9"/>
      <c r="AK17" s="9"/>
      <c r="AL17" s="9"/>
      <c r="AM17" s="9"/>
      <c r="AN17" s="12"/>
      <c r="AO17" s="9"/>
      <c r="AP17" s="9"/>
      <c r="AQ17" s="9"/>
      <c r="AR17" s="9"/>
      <c r="AS17" s="12"/>
      <c r="AT17" s="9"/>
      <c r="AU17" s="9"/>
      <c r="AV17" s="9"/>
      <c r="AW17" s="9"/>
      <c r="AX17" s="12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12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18"/>
      <c r="EL17" s="18"/>
      <c r="EM17" s="18"/>
      <c r="EN17" s="18"/>
      <c r="EO17" s="18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1" customFormat="1" x14ac:dyDescent="0.3">
      <c r="B18" s="1" t="s">
        <v>65</v>
      </c>
      <c r="V18" s="53"/>
      <c r="AF18" s="53"/>
      <c r="DF18" s="57"/>
    </row>
    <row r="19" spans="1:255" s="1" customFormat="1" x14ac:dyDescent="0.3">
      <c r="A19" s="1" t="s">
        <v>65</v>
      </c>
      <c r="B19" s="1" t="s">
        <v>65</v>
      </c>
      <c r="V19" s="53"/>
      <c r="AO19" s="66"/>
    </row>
    <row r="20" spans="1:255" s="1" customFormat="1" x14ac:dyDescent="0.3">
      <c r="AO20" s="66"/>
    </row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ԳԵՂԱՐՔՈՒՆԻՔԻ (մայիս 31)  </vt:lpstr>
      <vt:lpstr>Лист4</vt:lpstr>
      <vt:lpstr>Лист1</vt:lpstr>
      <vt:lpstr>Лист2</vt:lpstr>
      <vt:lpstr>'ԳԵՂԱՐՔՈՒՆԻՔԻ (մայիս 31)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2026-06-01T06:37:41Z</cp:lastPrinted>
  <dcterms:created xsi:type="dcterms:W3CDTF">2006-09-28T05:33:00Z</dcterms:created>
  <dcterms:modified xsi:type="dcterms:W3CDTF">2026-06-01T08:43:25Z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