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 firstSheet="1" activeTab="1"/>
  </bookViews>
  <sheets>
    <sheet name="2022-2025թթ" sheetId="1" r:id="rId1"/>
    <sheet name="հայտարարված մրցույթ և տարբերութ" sheetId="8" r:id="rId2"/>
  </sheets>
  <definedNames>
    <definedName name="_xlnm._FilterDatabase" localSheetId="0" hidden="1">'2022-2025թթ'!$J$1:$J$114</definedName>
    <definedName name="_xlnm._FilterDatabase" localSheetId="1" hidden="1">'հայտարարված մրցույթ և տարբերութ'!$D$1:$D$159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09" i="1"/>
  <c r="C103" i="1"/>
  <c r="C105" i="1"/>
  <c r="C110" i="1" s="1"/>
  <c r="C109" i="1"/>
  <c r="B110" i="1"/>
  <c r="E110" i="1"/>
  <c r="F110" i="1"/>
  <c r="D103" i="1"/>
  <c r="C102" i="1"/>
  <c r="C101" i="1"/>
  <c r="D101" i="1" s="1"/>
  <c r="D102" i="1"/>
  <c r="D104" i="1"/>
  <c r="D105" i="1"/>
  <c r="D106" i="1"/>
  <c r="D107" i="1"/>
  <c r="C107" i="1"/>
  <c r="C106" i="1"/>
  <c r="G85" i="1"/>
  <c r="C83" i="1"/>
  <c r="D110" i="1" l="1"/>
  <c r="H85" i="1" l="1"/>
  <c r="G100" i="1"/>
  <c r="D100" i="1"/>
  <c r="C100" i="1"/>
  <c r="C104" i="1"/>
  <c r="D82" i="1"/>
  <c r="C82" i="1"/>
  <c r="C81" i="1"/>
  <c r="D81" i="1" s="1"/>
  <c r="G81" i="1" s="1"/>
  <c r="G40" i="1" l="1"/>
  <c r="D40" i="1"/>
  <c r="C40" i="1"/>
  <c r="C37" i="1"/>
  <c r="D37" i="1"/>
  <c r="G37" i="1" s="1"/>
  <c r="C35" i="1"/>
  <c r="D35" i="1" s="1"/>
  <c r="G35" i="1" s="1"/>
  <c r="C34" i="1"/>
  <c r="D34" i="1" s="1"/>
  <c r="G34" i="1" s="1"/>
  <c r="C80" i="1"/>
  <c r="D80" i="1" s="1"/>
  <c r="G80" i="1" s="1"/>
  <c r="C79" i="1"/>
  <c r="D79" i="1" s="1"/>
  <c r="G79" i="1" s="1"/>
  <c r="C77" i="1"/>
  <c r="D77" i="1" s="1"/>
  <c r="F45" i="1" l="1"/>
  <c r="H45" i="1"/>
  <c r="I45" i="1"/>
  <c r="B45" i="1"/>
  <c r="C44" i="1"/>
  <c r="D44" i="1" s="1"/>
  <c r="G44" i="1" s="1"/>
  <c r="H110" i="1" l="1"/>
  <c r="B85" i="1" l="1"/>
  <c r="C10" i="1" l="1"/>
  <c r="D10" i="1" s="1"/>
  <c r="C78" i="1" l="1"/>
  <c r="D78" i="1" s="1"/>
  <c r="C95" i="1" l="1"/>
  <c r="E95" i="1"/>
  <c r="F95" i="1"/>
  <c r="G95" i="1"/>
  <c r="H95" i="1"/>
  <c r="B95" i="1"/>
  <c r="C90" i="1"/>
  <c r="E90" i="1"/>
  <c r="F90" i="1"/>
  <c r="G90" i="1"/>
  <c r="H90" i="1"/>
  <c r="B90" i="1"/>
  <c r="G102" i="1"/>
  <c r="G103" i="1"/>
  <c r="G110" i="1" s="1"/>
  <c r="G104" i="1"/>
  <c r="G107" i="1"/>
  <c r="E98" i="1"/>
  <c r="G98" i="1"/>
  <c r="H98" i="1"/>
  <c r="I98" i="1"/>
  <c r="B98" i="1"/>
  <c r="C97" i="1"/>
  <c r="D94" i="1"/>
  <c r="D93" i="1"/>
  <c r="D92" i="1"/>
  <c r="D89" i="1"/>
  <c r="D90" i="1" s="1"/>
  <c r="C71" i="1"/>
  <c r="E71" i="1"/>
  <c r="G71" i="1"/>
  <c r="H71" i="1"/>
  <c r="I71" i="1"/>
  <c r="B71" i="1"/>
  <c r="B86" i="1" s="1"/>
  <c r="E85" i="1"/>
  <c r="F85" i="1"/>
  <c r="C85" i="1"/>
  <c r="G82" i="1"/>
  <c r="G78" i="1"/>
  <c r="F74" i="1"/>
  <c r="H74" i="1"/>
  <c r="I74" i="1"/>
  <c r="E74" i="1"/>
  <c r="C73" i="1"/>
  <c r="C74" i="1" s="1"/>
  <c r="F70" i="1"/>
  <c r="F71" i="1" s="1"/>
  <c r="D70" i="1"/>
  <c r="D71" i="1" s="1"/>
  <c r="F66" i="1"/>
  <c r="H66" i="1"/>
  <c r="I66" i="1"/>
  <c r="B66" i="1"/>
  <c r="C65" i="1"/>
  <c r="D65" i="1" s="1"/>
  <c r="G65" i="1" s="1"/>
  <c r="C63" i="1"/>
  <c r="D63" i="1" s="1"/>
  <c r="G63" i="1" s="1"/>
  <c r="E62" i="1"/>
  <c r="E66" i="1" s="1"/>
  <c r="C61" i="1"/>
  <c r="D61" i="1" s="1"/>
  <c r="G61" i="1" s="1"/>
  <c r="C60" i="1"/>
  <c r="D60" i="1" s="1"/>
  <c r="G60" i="1" s="1"/>
  <c r="C62" i="1"/>
  <c r="C64" i="1"/>
  <c r="D64" i="1" s="1"/>
  <c r="G64" i="1" s="1"/>
  <c r="C59" i="1"/>
  <c r="D59" i="1" s="1"/>
  <c r="G59" i="1" s="1"/>
  <c r="E57" i="1"/>
  <c r="G57" i="1"/>
  <c r="H57" i="1"/>
  <c r="B57" i="1"/>
  <c r="C56" i="1"/>
  <c r="D56" i="1"/>
  <c r="F56" i="1" s="1"/>
  <c r="F57" i="1" s="1"/>
  <c r="C55" i="1"/>
  <c r="D55" i="1" s="1"/>
  <c r="C53" i="1"/>
  <c r="E53" i="1"/>
  <c r="G53" i="1"/>
  <c r="H53" i="1"/>
  <c r="I53" i="1"/>
  <c r="B53" i="1"/>
  <c r="D52" i="1"/>
  <c r="F52" i="1" s="1"/>
  <c r="F53" i="1" s="1"/>
  <c r="D51" i="1"/>
  <c r="E42" i="1"/>
  <c r="E45" i="1" s="1"/>
  <c r="C41" i="1"/>
  <c r="D41" i="1" s="1"/>
  <c r="G41" i="1" s="1"/>
  <c r="C39" i="1"/>
  <c r="D39" i="1" s="1"/>
  <c r="G39" i="1" s="1"/>
  <c r="C38" i="1"/>
  <c r="D38" i="1" s="1"/>
  <c r="G38" i="1" s="1"/>
  <c r="C36" i="1"/>
  <c r="C33" i="1"/>
  <c r="D33" i="1" s="1"/>
  <c r="C42" i="1"/>
  <c r="C43" i="1"/>
  <c r="D43" i="1" s="1"/>
  <c r="G43" i="1" s="1"/>
  <c r="C32" i="1"/>
  <c r="D32" i="1" s="1"/>
  <c r="E30" i="1"/>
  <c r="G30" i="1"/>
  <c r="H30" i="1"/>
  <c r="I30" i="1"/>
  <c r="B30" i="1"/>
  <c r="C28" i="1"/>
  <c r="D28" i="1" s="1"/>
  <c r="F28" i="1" s="1"/>
  <c r="C27" i="1"/>
  <c r="D27" i="1" s="1"/>
  <c r="F27" i="1" s="1"/>
  <c r="C26" i="1"/>
  <c r="D26" i="1" s="1"/>
  <c r="F26" i="1" s="1"/>
  <c r="C24" i="1"/>
  <c r="D24" i="1" s="1"/>
  <c r="F24" i="1" s="1"/>
  <c r="C23" i="1"/>
  <c r="D23" i="1" s="1"/>
  <c r="F23" i="1" s="1"/>
  <c r="C25" i="1"/>
  <c r="D25" i="1" s="1"/>
  <c r="F25" i="1" s="1"/>
  <c r="C29" i="1"/>
  <c r="D29" i="1" s="1"/>
  <c r="F29" i="1" s="1"/>
  <c r="C22" i="1"/>
  <c r="H18" i="1"/>
  <c r="E17" i="1"/>
  <c r="E18" i="1" s="1"/>
  <c r="E5" i="1"/>
  <c r="B18" i="1"/>
  <c r="C16" i="1"/>
  <c r="D16" i="1" s="1"/>
  <c r="G16" i="1" s="1"/>
  <c r="C15" i="1"/>
  <c r="D15" i="1" s="1"/>
  <c r="C17" i="1"/>
  <c r="C14" i="1"/>
  <c r="D14" i="1" s="1"/>
  <c r="G14" i="1" s="1"/>
  <c r="H12" i="1"/>
  <c r="G12" i="1"/>
  <c r="C11" i="1"/>
  <c r="D11" i="1" s="1"/>
  <c r="F10" i="1"/>
  <c r="F12" i="1" s="1"/>
  <c r="B12" i="1"/>
  <c r="D9" i="1"/>
  <c r="D8" i="1"/>
  <c r="D7" i="1"/>
  <c r="H5" i="1"/>
  <c r="G5" i="1"/>
  <c r="F5" i="1"/>
  <c r="C5" i="1"/>
  <c r="D5" i="1" s="1"/>
  <c r="D4" i="1"/>
  <c r="D36" i="1" l="1"/>
  <c r="G36" i="1" s="1"/>
  <c r="C45" i="1"/>
  <c r="G33" i="1"/>
  <c r="G111" i="1"/>
  <c r="H46" i="1"/>
  <c r="E46" i="1"/>
  <c r="B46" i="1"/>
  <c r="F112" i="1"/>
  <c r="E112" i="1"/>
  <c r="B112" i="1"/>
  <c r="H112" i="1"/>
  <c r="D97" i="1"/>
  <c r="F97" i="1" s="1"/>
  <c r="F98" i="1" s="1"/>
  <c r="F111" i="1" s="1"/>
  <c r="E86" i="1"/>
  <c r="I86" i="1"/>
  <c r="D95" i="1"/>
  <c r="F19" i="1"/>
  <c r="D53" i="1"/>
  <c r="D57" i="1"/>
  <c r="E113" i="1"/>
  <c r="H113" i="1"/>
  <c r="C30" i="1"/>
  <c r="E111" i="1"/>
  <c r="D62" i="1"/>
  <c r="G62" i="1" s="1"/>
  <c r="G66" i="1" s="1"/>
  <c r="G67" i="1" s="1"/>
  <c r="C57" i="1"/>
  <c r="D42" i="1"/>
  <c r="G42" i="1" s="1"/>
  <c r="B19" i="1"/>
  <c r="H19" i="1"/>
  <c r="B67" i="1"/>
  <c r="D83" i="1"/>
  <c r="H86" i="1"/>
  <c r="C98" i="1"/>
  <c r="C111" i="1" s="1"/>
  <c r="B111" i="1"/>
  <c r="E19" i="1"/>
  <c r="C12" i="1"/>
  <c r="C86" i="1"/>
  <c r="B113" i="1"/>
  <c r="H111" i="1"/>
  <c r="G15" i="1"/>
  <c r="G32" i="1"/>
  <c r="F86" i="1"/>
  <c r="D22" i="1"/>
  <c r="E67" i="1"/>
  <c r="D12" i="1"/>
  <c r="D17" i="1"/>
  <c r="G17" i="1" s="1"/>
  <c r="H67" i="1"/>
  <c r="I67" i="1"/>
  <c r="C66" i="1"/>
  <c r="D73" i="1"/>
  <c r="F67" i="1"/>
  <c r="C18" i="1"/>
  <c r="D45" i="1" l="1"/>
  <c r="G45" i="1"/>
  <c r="G46" i="1" s="1"/>
  <c r="G83" i="1"/>
  <c r="D85" i="1"/>
  <c r="C46" i="1"/>
  <c r="C67" i="1"/>
  <c r="D98" i="1"/>
  <c r="D111" i="1" s="1"/>
  <c r="G73" i="1"/>
  <c r="G74" i="1" s="1"/>
  <c r="B114" i="1"/>
  <c r="C112" i="1"/>
  <c r="D66" i="1"/>
  <c r="D67" i="1" s="1"/>
  <c r="E114" i="1"/>
  <c r="C113" i="1"/>
  <c r="C19" i="1"/>
  <c r="H114" i="1"/>
  <c r="G18" i="1"/>
  <c r="G19" i="1" s="1"/>
  <c r="D30" i="1"/>
  <c r="F22" i="1"/>
  <c r="F30" i="1" s="1"/>
  <c r="D18" i="1"/>
  <c r="D19" i="1" s="1"/>
  <c r="D113" i="1" l="1"/>
  <c r="D46" i="1"/>
  <c r="F113" i="1"/>
  <c r="F46" i="1"/>
  <c r="F114" i="1" s="1"/>
  <c r="G113" i="1"/>
  <c r="G86" i="1"/>
  <c r="G114" i="1" s="1"/>
  <c r="D86" i="1"/>
  <c r="D112" i="1"/>
  <c r="G112" i="1"/>
  <c r="C114" i="1"/>
  <c r="D114" i="1" l="1"/>
</calcChain>
</file>

<file path=xl/sharedStrings.xml><?xml version="1.0" encoding="utf-8"?>
<sst xmlns="http://schemas.openxmlformats.org/spreadsheetml/2006/main" count="546" uniqueCount="284">
  <si>
    <t>Ծրագրի անվանումը</t>
  </si>
  <si>
    <t>Ընդամենը</t>
  </si>
  <si>
    <t>Պետության մասնաբաժին
/ՀՀ դրամ/</t>
  </si>
  <si>
    <t>Համայնքի մասնաբաժնի
/ՀՀ դրամ/</t>
  </si>
  <si>
    <t>Համայնքի մասնաբաժնից վճարված
/ՀՀ դրամ/</t>
  </si>
  <si>
    <t>Համայնքի վճարման ենթակա 
/ՀՀ դրամ/</t>
  </si>
  <si>
    <t>տեղափոխվող ենթածրագիր</t>
  </si>
  <si>
    <t>Ծրագրի ընթացքը</t>
  </si>
  <si>
    <t>Գավառ հանայնքի Հայրավանք և Բերդկունք բնակավայրեր համար նոր մանկապարտեզի կառուցում /2024/</t>
  </si>
  <si>
    <t>Ընդամենը Գավառ 2023</t>
  </si>
  <si>
    <t>Գավառ քաղաքում,Հացառատ և Արծվաքար թաղամասերում, Նորատուս, Կարմիրգյուղ, Գանձակ, Սարուխան, Հայրավանք, Ծովազարդ, Լճափ և Գեղարքունիք գյուղերում ասֆալտապատման աշխատանքներ</t>
  </si>
  <si>
    <t>Գավառ քաղաքում /Արծվաքար թաղամաս/ ոռոգման համակարգերի կառուցման աշխատանքներ</t>
  </si>
  <si>
    <t>Գավառ համայնքի Գեղարքունիք և Լանջաղբյուր գյուղերում խմելու ջրագծերի կառուցման աշխատանքներ</t>
  </si>
  <si>
    <t>Գավառի թիվ 7 մանկապարտեզի, մշակույթի տան և Սարուխանի թիվ 1 մանկապարտեզի համար գույքերի ձեռքբերում</t>
  </si>
  <si>
    <t>Շատրվանային համակարգի տեղադրում</t>
  </si>
  <si>
    <t>Ընդամենը Գավառ 2024</t>
  </si>
  <si>
    <t xml:space="preserve">Գավառ համայնքի Գավառ /Միքաելյան փողոց և Հացառատ թաղամասի Պետրովի փողոց/ Ծովազարդ, Հայրավանք, Բերդկունք, Նորատուս, Կարմիրգյուղ, Սարուխան և Գանձակ բնակավայրերում ասֆալտապատման աշխատանքների իրականացում </t>
  </si>
  <si>
    <t>Գավառ համայնքում ոռոգման և ջրահեռացման համակարգերի կառուցում /Կարմիրգյուղ, Սարուխան, Արծվաքար թաղամաս, Նորատուս, Գանձակ/</t>
  </si>
  <si>
    <t>Գավառ համայնքի Լճափ և Լանջաղբյուր բնակավայրերի մանկապարտեզների  շենքերի հիմնանորոգում և գույքի ձեռքբերում</t>
  </si>
  <si>
    <t>Գավառ համայնքի Գավառ բնակավայրի բազմաբնակարան բնակելի շենքերի մուտքերի և տանիքների հիմնանորոգում, արտաքին լուսավորության անցկացում /Արամայիս Ոսկանյան 6, 11, Ազատության փողոց 1, նրբանցք 1 փակուղի 2, Ազատության 14, Մովսիսյան 1/</t>
  </si>
  <si>
    <t>ուղարկվել է Տկեն
17․12․2024թ․</t>
  </si>
  <si>
    <t>Այլ ներդրողներ</t>
  </si>
  <si>
    <t>ԸՆԴՀԱՆՈՒՐ 2023, 2024 և 2025 թթ</t>
  </si>
  <si>
    <t>ՀՀ Գեղարքունիքի մարզի Մարտունի համայնքի   Ծովինար, Լիճք, Ձորագյուղ և Ծակքար բնակավայրերում խմելու նոր  ջրագծերի  և Լիճք, Ձորագյուղ, բնակավայրերում խմելու ջրի ջրահավաք ավազանների կառուցում ծրագիր</t>
  </si>
  <si>
    <t>ՀՀ Գեղարքունիքի մարզի Մարտունի համայնքի   Ծովինար,   Աստղաձոր,   Ն․Գետաշեն, Ծովասար և Վարդաձոր  բնակավայրերում ոռոգման ջրատարների  և Վարդենիկ, Աստղաձոր բնակավայրերում  խորքային հորերի կառուցում ծրագիր</t>
  </si>
  <si>
    <t>ՀՀ Գեղարքունիքի մարզի  Մարտունի համայնքի  Մարտունի քաղաքի Պռոշյան 4, Երևանյան 46, Չարենցի 2  և Մյասնիկյան 53 բազմաբնակարան բնակելի շենքերի տանիքների վերանորոգում ծրագիր</t>
  </si>
  <si>
    <t>ՀՀ Գեղարքունիքի մարզի  Մարտունի համայնքի  Արծվանիստ, Ծովինար, Զոլաքար, Աստղաձոր, Վաղաշեն, Ն․Գետաշեն և Գեղհովիտ բնակավայրերում գազատարերի կառուցում ծրագիր</t>
  </si>
  <si>
    <t>Մարտունի համայնքի Մարտունի քաղաքի Նարեկացի, Արցախի, Պարույր Սևակի, Կոմիտասի փողոցների, Շահումյան փողոցի հարակից հատվածի  մայթերի կառուցում բազալտե սալարկմամբ ծրագիր Վարդենիկ բնակավայրի Կամո Շահինյան փողոցի, Վարդաձոր բնակավայրի Ալաշկերտ փողոցի և 10-րդ փողոցի հատման խաչմերուկում ընկած հատվածի և Ծովինար բնակավայրի 3 թաղամասի 3-րդ  փողոցի հարակից հրապարակի մայթերի կառուցում բազալտե սալարկմամբ ծրագիր</t>
  </si>
  <si>
    <t xml:space="preserve"> Երանոս բնակավայրի մանկապարտեզի համար անհրաժեշտ գույքի ձեռքբերման ծրագիր</t>
  </si>
  <si>
    <t>Մարտունի համայնքի  17 բնակավայրերի համար կանգառների,  համայնքի բնակավայրերի վարչական շենքերի և մշակույթի պալատների  համար գրասենյակային գույքերի, սարքավորումների և կանգառներ ձեռքբերման  ծրագիր</t>
  </si>
  <si>
    <t xml:space="preserve">• ՀՀ Գեղարքունիքի մարզի Մարտունի Համայնքի   Ծովինար, Վարդենիկ,  Զոլաքար, Աստղաձոր, Վաղաշեն, Գեղհովիտ, Լեռնակերտ, Ն․ Գետաշեն, Վ․ Գետաշեն, Մադինա, Լիճք, Ձորագյուղ, Ծովասար, Վարդաձոր և Երանոս բնակավայրերում ոռոգման ջրատարների, ինչպես նաև Վաղաշեն բնակավայրում փակ դրենաժի և Ն․ Գետաշեն բնակավայրերում խորքային հորի կառուցում ծրագիրը։ </t>
  </si>
  <si>
    <t xml:space="preserve">• ՀՀ Գեղարքունիքի մարզի Մարտունի Համայնքի  Արծվանիստ, Ծովինար, Վարդենիկ, Զոլաքար, Աստղաձոր, Վաղաշեն,  Լիճք,  Ծակքար, Ծովասար, Ձորագյուղ ,  Երանոս բնակավայրերում խմելու ջրագծերի  և  Վ․ Գետաշեն բնակավայրերում խմելու ջրի ջրահավաք ավազանի  կառուցում ծրագիրը։ </t>
  </si>
  <si>
    <t>Մարտունի համայնքի Մարտունի բնակավայրի թիվ 2, թիվ 3 և Արծվանիստ բնակավայրի մանկապարտեզների շենքերի հիմնանորոգում, ինչպես նաև մանկապարտեզների համար անհրաժեշտ գույքի ձեռքբերում</t>
  </si>
  <si>
    <t xml:space="preserve">• ՀՀ Գեղարքունիքի մարզի  Մարտունի համայնքի  Մարտունի քաղաքի Գ․ Զիրոյան 31, Գ․ Զիրոյան 25, Գարեգին Նժդեհ 9, Թումանյան 7, Թումանյան 5, Զորավար  Անդրանիկի 7,  Վարդենիկ բնակավայրի բանավան 7, 5 և 2 բազմաբնակարան բնակելի շենքերի տանիքների վերանորոգում ծրագիրը։ </t>
  </si>
  <si>
    <t>• ՀՀ Գեղարքունիքի մարզի  Մարտունի համայնքի Ծակքար, Լիճք, Ծովինար բնակավայրերի մշակույթի տների վերանորոգում և Ծակքար բնակավայրի հանդիսությունների սրահի կառուցում։</t>
  </si>
  <si>
    <t>ԸՆԴՀԱՆՈՒՐ 2021, 2024 և 2025 թթ</t>
  </si>
  <si>
    <t>Վ. Համբարձումյան փողոցի ասֆալտի երեսպատում,</t>
  </si>
  <si>
    <t xml:space="preserve"> Վարդենիս քաղաքում 4 հատ բազմաբնակարան շենքի բակերի ասֆալտապատում</t>
  </si>
  <si>
    <t>Վարդենիս համայնքի Բանդեր թաղամասի կոյուղագծի և դրենաժային համակարգի կառուցում</t>
  </si>
  <si>
    <t>Վարդենիս համայնքի Խաչաղբյուր բնակավայրում ոռոգման ջրի ջրագծերի կառուցում կամ վերակառուցում</t>
  </si>
  <si>
    <t>Վարդենիս 2023 թվական</t>
  </si>
  <si>
    <t>100% առկա են նախագծային շեղումներ</t>
  </si>
  <si>
    <t>Ընդամենը Վարդենիս 2023</t>
  </si>
  <si>
    <t>Վարդենիս 2024 թվական</t>
  </si>
  <si>
    <t>Վարդենիս քաղաքի 4բազմաբնակարան շենքերի տանիքների  հիմնանորոգում</t>
  </si>
  <si>
    <t>Վարդենիս համայնքի Փամբակ, Արփունք, Ծովակ, Խաչաղբյուր, Ավազան, Ակունք, Կարճաղբյուր, Լճավան բնակավայրերում լուսավորության ցանցի կառուցում</t>
  </si>
  <si>
    <t>Ընդամենը Վարդենիս 2024</t>
  </si>
  <si>
    <t>Վարդենիս համայնքի բնակավայրերի փողոցների ասֆալտապատում</t>
  </si>
  <si>
    <t xml:space="preserve">Վարդենիս համայնքի Գեղամաբակ  բնակավայրում խորքային հորերի կառուցում, Ախպրաձորի ոռոգման արտաքին ցանց կառուցում, Ակունք և Կախակն բնակավայրերում ոռոգման ցանցի կառուցում և վերակառուցում, Ծովակում ոռոգման ներքին ցանցի և սելավատարի կառուցում </t>
  </si>
  <si>
    <t>Վարդենիս համայնքի Գեղամասար բնակավայրի ՕԿՋ-ի և կապտաժների հիմնանորոգում, Նորաբակ , Ազատ, Ակունք, Լուսակունք, Լճավան, Փամբակ և  Ծովակ բնակավայրերում խմելու ջրի ջրագծերի  կառուցում կամ վերակառուցում</t>
  </si>
  <si>
    <t>Վարդենիս համայնքի Վարդենիս քաղաքի Երևանյան փող շենք 3, Վ․ Համբարձումյան փող շենք 11,  Ա․ Սեսմանուկյան փող շենք 3, 7 11, 1/10, 1/12, Չարենցի փող շենք 48, 54, Խ․ Ստեփանյան փող շենք 13 բազմաբնակարան շենքերի տանիքների հիմնանորոգում</t>
  </si>
  <si>
    <t>Վարդենիս համայնքի Վարդենիս քաղաքի թիվ 1,2 և Ակունք  բնակավայրում մանկապարտեզների վերակառուցում կամ հիմնանորոգում</t>
  </si>
  <si>
    <t>Վարդենիս համայնքի Մեծ Մասրիկի մշակույթի տան կառուցում</t>
  </si>
  <si>
    <t>Վարդենիս համայնքի  Կութ, Ծովակ, Ջաղացաձոր և Շատջրեք   բնակավայրերի գերեզմանոցների ցանկապատում,  Վարդենիս բնակավայրում Գ․ Կարապետյանի անվան զբոսայգու  և «Սուրբ Վարդան» ավանդական սրբատեղիի հիմնանորոգում, Արցախյան պատերազմի զոհերի հիշատակի հուշահամալիրի կառուցում, Լ․ Ազգալդյանի, Երիտասարդության և Վ․ Մանուկյան փողոցների խաչմերուկի հրապարակի  կառուցում</t>
  </si>
  <si>
    <t>Սևան համայնք 2022 թվական</t>
  </si>
  <si>
    <t>Սևան համայնքի Սևան քաղաքի փողոցային լուսավորության կառուցման աշխատանքներ</t>
  </si>
  <si>
    <t>Ընդամենը Սևան 2022</t>
  </si>
  <si>
    <t>«Սևան համայնքի փողոցների  և Սևան համայնքի  Գագարին բնակավայրի Շիրազ փողոցի հիմնանորոգման աշխատանքներ /1-ին փուլ/</t>
  </si>
  <si>
    <t>Ընդամենը Սևան 2024</t>
  </si>
  <si>
    <t>Սևան համայնք 2024 թվական</t>
  </si>
  <si>
    <t>ՀՀ Գեղարքունիքի մարզի Սևան համայնքի Ծովագյուղ բնակավայրի մշակույթի տան շինության հիմնանորոգման աշխատանքներ</t>
  </si>
  <si>
    <t>ՍԵՎԱՆ ՀԱՄԱՅՆՔ 2025 ՍՈՒԲՎԵՆՑԻՈՆ ԾՐԱԳՐԵՐ</t>
  </si>
  <si>
    <t>ԸՆԴՀԱՆՈՒՐ  2024 և 2025 թթ</t>
  </si>
  <si>
    <t xml:space="preserve">Սևան համայնքի Զովաբեր, Լճաշեն և Վարսեր բնակավայրերում ոռոգման համակարգի կառուցման աշխատանքներ </t>
  </si>
  <si>
    <t>Ընդամենը Սևան 2025</t>
  </si>
  <si>
    <t xml:space="preserve">Ծաղկունք  բնակավայրում ոռոգման համակարգի կառուցման աշխատանքներ /ծրագիրը կիրականացվի 2026 թվականին/ </t>
  </si>
  <si>
    <t>Ճամբարակ քաղաքում &lt;&lt;Տոռնադո&gt;&gt; պատկերով հուշարձան-քանդակի ձեռքբերման աշխատանքներ:</t>
  </si>
  <si>
    <t>Շողակաթ բնակավայրում խելացի ոռոգման համակարգի  կառուցում</t>
  </si>
  <si>
    <t>Ճամբարակ քաղաքի Կոմիտաս փողոցից մինչև Վ. Տերյան փողոց ընկած հատվածի և Ճամբարակի համայնքապետարանի հարակից և սպասարկող ճանապարհ-անցուղու ասֆալտապատման աշխատանքներ</t>
  </si>
  <si>
    <t xml:space="preserve">Ճամբարակ համայնքի Այգուտ, Կալավան և Դրախտիկ բնակավայրերի խմելու ջրագծերի կառուցում, </t>
  </si>
  <si>
    <t>Ընդամենը Ճամբարակ 2023</t>
  </si>
  <si>
    <t xml:space="preserve">Ճամբարակի համայնքապետարանի առաջին և երկրորդ հարկերի վերանորոգման   աշխատանքներ </t>
  </si>
  <si>
    <t>Ընդամենը Ճամբարակ 2024</t>
  </si>
  <si>
    <t xml:space="preserve">  Ճամբարակ 2022 թվական</t>
  </si>
  <si>
    <t>Ընդամենը Ճամբարակ 2025</t>
  </si>
  <si>
    <t>Ճամբարակ 2023 թվական</t>
  </si>
  <si>
    <t>Ճամբարակ 2024 թվական</t>
  </si>
  <si>
    <t>Ճամբարակ համայնքի Ճամբարակ բնակավայրի կենտրոնական փողոցի ասֆալտապատման աշխատանքներ</t>
  </si>
  <si>
    <t>Ճամբարակ համայնքի Շողակաթ բնակավայրում բետոնե սալարկման աշխատանքներ</t>
  </si>
  <si>
    <t>Ճամբարակ համայնքի Ճամբարակ բնակավայրի Լեոյ փողոցի և Մարտունի և Գետիկ բնակավայրերի մասնակի սալարկում տուֆ քարով</t>
  </si>
  <si>
    <t>Ճամբարակ համայնքի Ճամբարակ բնակավայրում բազմաբնակարան Սեպտեմբերի 21/2, Տ․ Մեծի 2 և 13 շենքերի վերանորոգում էներգախնայող միջոցառումների կիրառմամբ</t>
  </si>
  <si>
    <r>
      <t xml:space="preserve">Ճամբարակ համայնքի Ճամբարակ բնակավայրի կենտրոնական փողոցի, Կոմիտաս, Չարենցի մասնակի, Իսակով փողոցների, Վերին Ճամբարակ թաղամասի փողոցների , Թթուջուր </t>
    </r>
    <r>
      <rPr>
        <b/>
        <sz val="10"/>
        <color rgb="FFFF0000"/>
        <rFont val="GHEA Grapalat"/>
        <family val="3"/>
      </rPr>
      <t xml:space="preserve">բնակավայրի Հ30 հանրապետական </t>
    </r>
    <r>
      <rPr>
        <b/>
        <sz val="10"/>
        <color theme="1"/>
        <rFont val="GHEA Grapalat"/>
        <family val="3"/>
        <charset val="1"/>
      </rPr>
      <t>նշանակության ավտոճանապարհի արտաքին լուսավորության ցանցի կառուցման,   Վահան բնակավայրի Հ30 մոտեցում Արծվաշենին հանրապետական նշանակության ավտոճանապարհի արտաքին լուսավորության ցանցի կառուցման աշխատանքներ</t>
    </r>
  </si>
  <si>
    <t xml:space="preserve">Ճամբարակ համայնքի Վ.Ճամբարակ թաղամասի ջրագծի արտաքին ցանցի կառուցման, ջրընդունիչի կառուցման և ջրամբարի կապիտալ վերանորոգման,  Ճամբարակ քաղաքի Վերին Ճամբարակ թաղամասի ջրագծի ներքին ցանցի կառուցման, Ճամբարակ համայնքի Վահան բնակավայրի արտաքին ջրագծի, Ծափաթաղ բնակավայրի խմելու ջրագծի և ջրընդունիչի կառուցման » աշխատանքներ </t>
  </si>
  <si>
    <t>Ճամբարակ համայնքի Ճամբարակ քաղաքի կենտրոնական զբոսայգու վերակառուցման աշխատանքներ,</t>
  </si>
  <si>
    <t>ՃԱՄԲԱՐԱԿ ՀԱՄԱՅՆՔ 2025 ՍՈՒԲՎԵՆՑԻՈՆ ԾՐԱԳՐԵՐ</t>
  </si>
  <si>
    <t>Ընդամենը Գավառ 2025 թ</t>
  </si>
  <si>
    <t>ԸՆԴՀԱՆՈՒՐ ԳԱՎԱՌ 2023, 2024 և 2025 թթ</t>
  </si>
  <si>
    <t>Ընդամենը Մարտունի 2024 թ</t>
  </si>
  <si>
    <t>Գավառ 2025 թվական</t>
  </si>
  <si>
    <t>Մարտունի2024 թվական</t>
  </si>
  <si>
    <t>Մարտունի2025 թվական</t>
  </si>
  <si>
    <t>Ընդամենը Մարտունի 2025 թ</t>
  </si>
  <si>
    <t>Վարդենիս 2025 թվական</t>
  </si>
  <si>
    <t>ԸՆԴՀԱՆՈՒՐ  ՄԱՐԶՈՒՄ2022, 2023, 2024 և 2025 թթ</t>
  </si>
  <si>
    <t>ԸՆԴՀԱՆՈՒՐ  ՄԱՐԶՈՒՄ2022, 2023 և 2024 թթ</t>
  </si>
  <si>
    <t>ՏԵՂԵԿԱՆՔ
2022- 2024 թվականներից /թվով98 ենթածրագրեր/ տեղափոխված և 2025 թվականին ներկայացված սուբվենցիոն ծրագրերի  իրականացման վերաբերյալ</t>
  </si>
  <si>
    <t>Ընդամենը Վարդենիս 2025</t>
  </si>
  <si>
    <t>ԸՆԴՀԱՆՈՒՐ  ՃԱՄԲԱՐԱԿ2022, 2023, 2024 և 2025 թթ</t>
  </si>
  <si>
    <t>ԸՆԴՀԱՆՈՒՐ  ՄԱՐԶՈՒՄ 2025թ․</t>
  </si>
  <si>
    <t>«Սևան համայնքի փողոցների  և Սևան համայնքի  Գագարին բնակավայրի Շիրազ փողոցի հիմնանորոգման աշխատանքներ /2024-2025 թթ, 2-ին փուլ/</t>
  </si>
  <si>
    <t>Ճամբարակ համայնքի Ճամբարակ բնակավայրի կենտրոնական փողոցի ասֆալտապատման աշխատանքներ 2026</t>
  </si>
  <si>
    <t>Գավառ 2024</t>
  </si>
  <si>
    <t>Գավառ 2023 թվական</t>
  </si>
  <si>
    <t>2025 թվականին ՀՀ Գեղարքունիքի մարզի համայնքներից ներկայացված սուբվենցիոն ծրագրեր</t>
  </si>
  <si>
    <t>Մարտունի 2025 թվական</t>
  </si>
  <si>
    <t>Սևան 2025 թվական</t>
  </si>
  <si>
    <t>Ճամբարակ 2025 թվական</t>
  </si>
  <si>
    <t>Ընդամենը մարզում 2025 թվական</t>
  </si>
  <si>
    <t>ՀՀ Գեղարքունիքի մարզի Մարտունի համայնքի Մարտունի քաղաքի  և  Վարդենիկ, Զոլաքար, Աստղաձոր,  Վաղաշեն,Գեղհովիտ,Ն․ետաշեն, Վ Գետաշեն, Մադինա, Լիճք, Ծակքար, Ծովինար, Ծովասար և Երանոս բնակավայրերի տարբեր փողոցների երթևեկելի հատվածների ասֆալտապատում  և Ձորագյուղ բնակավայրում կամրջի և պաշտպանիչ պատի կառուցում ծրագիր</t>
  </si>
  <si>
    <t>Գետիկ բնակավայրի արտաքին ջրագծի և ջրընդունիչների վերակառուցում</t>
  </si>
  <si>
    <t>Ավարտական փուլ</t>
  </si>
  <si>
    <t>Ավարտված</t>
  </si>
  <si>
    <t>Ընթացքի մեջ</t>
  </si>
  <si>
    <t xml:space="preserve"> գտնվում է </t>
  </si>
  <si>
    <t>3  տրվել է , 1 գտնվում է</t>
  </si>
  <si>
    <t xml:space="preserve">3տրվել է , 4 գտնվում է </t>
  </si>
  <si>
    <t xml:space="preserve">Ավարտված է </t>
  </si>
  <si>
    <t>ընթացքի մեջ է</t>
  </si>
  <si>
    <t>1 Լիճք, 3 չի տրվել</t>
  </si>
  <si>
    <t>• ՀՀ Գեղարքունիքի մարզի Մարտունի համայնքի Մարտունի քաղաքի և Արծվանիստ, Ծովինար, Վարդենիկ, Զոլաքար, Աստղաձոր, Վաղաշեն, Գեղհովիտ, Մադինա, Ն․ Գետաշեն, Վ Գետաշեն,  Լիճք, Ծակքար, Ձորագյուղ, Ծովասար, Վարդաձոր, Երանոս բնակավայրերի տարբեր փողոցների երթևեկելի հատվածների, Մադինա -Լեռնակերտ բնակավայրերը միացնող  ճանապարհի ասֆալտապատում, ինչպես նաև Աստղաձոր և Գեղհովիտ բնակավայրերում պաշտպանիչ պատերի կառուցում</t>
  </si>
  <si>
    <t>• ՀՀ Գեղարքունիքի մարզի Մարտունի համայնքի Մարտունի քաղաքի Դավիթ Անհաղթ, Ալաշկերտ, Չարենց, Մխիթար Հերացի, Ներսիսյան և Նարեկացի փողոցների երկկողմանի մայթերի, ինչպես նաև  Մարտունի քաղաքի գերեզմանոց բարձրացող ճանապարհի և Արծվանիստ բնակավայրի գերեզմանոց մտնող ճանապարհի կառուցում քարե սալիկներով</t>
  </si>
  <si>
    <t>Մեծ Մասրիկ</t>
  </si>
  <si>
    <t>«ՀՀ Գեղարքունիքի մարզի Մարտունի համայնքի Մարտունի քաղաքի Երևանյան և Մյասնիկյան փողոցների լուսավորության ցանցի վերակառուցում</t>
  </si>
  <si>
    <t>Արծվանիստ բնակավայրի մանկապարտեզի շենքի հիմնանորոգում</t>
  </si>
  <si>
    <t xml:space="preserve">ՀՀ Գեղարքունիքի մարզի Մարտունի Համայնքի  Արծվանիստ, Ծովինար, Վարդենիկ, Զոլաքար, Աստղաձոր, Վաղաշեն,  Լիճք,  Ծակքար, Ծովասար, Ձորագյուղ ,  Երանոս բնակավայրերում խմելու ջրագծերի, ինչպես նաև   Վ․ Գետաշեն և Ծովինար բնակավայրերում խմելու ջրի ջրահավաք ավազանների  կառուցում։ </t>
  </si>
  <si>
    <t>Վաղաշեն, Գեղհովիտ, Մադինա, Ն․ Գետաշեն, Լիճք և Երանոս բնակավայրերում նոր լուսավորության համակարգերի կառուցում</t>
  </si>
  <si>
    <t xml:space="preserve"> ՀՀ Գեղարքունիքի մարզի Մարտունի համայնքի Մարտունի քաղաքի, Վ․ Գետաշեն, Ծակքար և Աստղաձոր բնակավայրերի տարբեր փողոցներում, ինչպես նաև Մարտունի քաղաքի բազմաբնակարան շենքեր բակերում և համայնքի բնակավայրերը միացնող կենտրոնական ճանապարհներին նոր լուսավորության համակարգերի կառուցում ծրագիրը։</t>
  </si>
  <si>
    <t xml:space="preserve"> Արծվանիստ, Ծովինար, Վարդենիկ, Զոլաքար  բնակավայրերի տարբեր փողոցներում նոր լուսավորության համակարգերի կառուցում  </t>
  </si>
  <si>
    <t>Սևան համայնքի Ծովագյուղ բնակավայրի 1-ին փող 1-ին  և 2-րդ նրբ․, 2-րդ փողոցի մի մաս, 4-րդ փող 1-ին փակուղի, 11,17,18-րդ փողոցի 1-ին նրբ․, 20-րդ փող 1-ին փակ․, 24-րդ փող․ 1-ին, 2-րդ, 3-րդ, 4-րդ նրբանցքներ, գերեզմանների հարակից տարածքի,  Աստվածընկալի տարածքի և 1-ին թաղամասի ասֆալտապատում</t>
  </si>
  <si>
    <t xml:space="preserve">Սևան համայնքի Գագարին բնակավայրի Գայի փողոցի և Վարսեր բնակավայրի 3-րդ փողոցի, Դդմաշեն բնակավայրի  3-ին, 6-րդ, 8-րդ, 9-րդ փողոցների  ասֆալտապատման աշխատանքներ  </t>
  </si>
  <si>
    <t xml:space="preserve"> Ծովագյուղ բնակավայրի խմելու ջրի ցանցի վերակառուցման աշխատանքներ </t>
  </si>
  <si>
    <t xml:space="preserve"> Սևան համայնքի Գեղամավան բնակավայրի խորքային հորի  կառուցում, խմելու  ջրի  ներքին  ցանցի վերակառուցում </t>
  </si>
  <si>
    <t>Վարդենիս համայնքի բնակավայրերի /Վարդենիս ք․,  Ակունք, Լուսակաունք, Ծովակ, Մեծ Մասրիկ, Շատջրեք և Վանևան/ փողոցների ասֆալտապատում</t>
  </si>
  <si>
    <t>Հայտարարվել է մրցույթ</t>
  </si>
  <si>
    <t>Սևան համայնքիԳեղամավան բնակավայրի խորքային հորի  կառուցում և խմելու  ջրի  ներքին  ցանցի վերակառուցում</t>
  </si>
  <si>
    <t xml:space="preserve"> Սևան համայնքի   Ծովագյուղ բնակավայրի խմելու ջրի ցանցի վերակառուցման աշխատանքներ </t>
  </si>
  <si>
    <t xml:space="preserve">Վաղաշեն, Ն․ Գետաշեն, Վ․ Գետաշեն, Մադինա, Լիճք, Ձորագյուղ, Ծովասար, Վարդաձոր և Երանոս բնակավայրերում ոռոգման ջրատարներիկառուցում </t>
  </si>
  <si>
    <t>Նախահաշվային արժեք</t>
  </si>
  <si>
    <t>Արծվանիստ բնակավայրի մանկապարտեզների շենքերի հիմնանորոգում</t>
  </si>
  <si>
    <t>կնքվել է պայմ</t>
  </si>
  <si>
    <t>հայտարարվել է մրցույթ</t>
  </si>
  <si>
    <t xml:space="preserve"> մրցույթային արժեք </t>
  </si>
  <si>
    <t>միջգերատես հանձնաժողով</t>
  </si>
  <si>
    <t>մրցույթային փուլ</t>
  </si>
  <si>
    <t>անորոշ</t>
  </si>
  <si>
    <t>Սևան համայնքի Ծովագյուղ բնակավայրի 1-ին փող 1-ին  և 2-րդ նրբ․, 2-րդ փողոցի մի մաս, 4-րդ փող 1-ին փակուղի, 11,17,18-րդ փողոցի 1-ին նրբ․, 20-րդ փող 1-ին փակ․, 24-րդ փող․ 1-ին, 2-րդ, 3-րդ, 4-րդ նրբանցքներ, գերեզմանների հարակից տարածքի,  Աստվածընկալի տարածքի և 1-ին թաղամասի ասֆալտապատման աշխատանքներ</t>
  </si>
  <si>
    <t>մրցույթի փուլ</t>
  </si>
  <si>
    <t>նախահաշվային արժեք</t>
  </si>
  <si>
    <t>մրցույթային արժեք</t>
  </si>
  <si>
    <t xml:space="preserve">Անդրեասյան, Ազգալդյան և Երիտասարդության փողոցների ասֆալտապատում </t>
  </si>
  <si>
    <t>Երիտասարդության 2, 3, 6, 11, 12 և Արզոյան 2 բբշ բակերի ասֆալտապատում</t>
  </si>
  <si>
    <t>Վ․ Համբարձումյան 17, 19 և Լեռնագործների 1/1, 1/2 բբշ բակերի ասֆալտապատում</t>
  </si>
  <si>
    <t>Ակունք բնակավայրի ոռոգման համակարգի կառուցում</t>
  </si>
  <si>
    <t>Ախպրաձոր բնակավայրի ոռոգման համակարգի կառուցում</t>
  </si>
  <si>
    <t>Լճավան բնակավայրի ջրագծի կառուցում</t>
  </si>
  <si>
    <t>Արամայիս Ոսկանյան  11</t>
  </si>
  <si>
    <t>Ըստ բնակավայրերի և փողոցների</t>
  </si>
  <si>
    <t>Մովսիսյան 1</t>
  </si>
  <si>
    <t>Ազատության փողոց 1 նրբանցք 1 փակուղի 2</t>
  </si>
  <si>
    <t>Ազատության 14</t>
  </si>
  <si>
    <t>/Արամայիս Ոսկանյան 6</t>
  </si>
  <si>
    <r>
      <t xml:space="preserve">Ճամբարակ համայնքի Ճամբարակ բնակավայրի կենտրոնական փողոցի, Կոմիտաս, Չարենցի մասնակի, Իսակով փողոցների, Վերին Ճամբարակ թաղամասի փողոցների , Թթուջուր </t>
    </r>
    <r>
      <rPr>
        <b/>
        <sz val="10"/>
        <color rgb="FFFF0000"/>
        <rFont val="GHEA Grapalat"/>
        <family val="3"/>
      </rPr>
      <t xml:space="preserve">բնակավայրի Հ30 հանրապետական </t>
    </r>
    <r>
      <rPr>
        <b/>
        <sz val="10"/>
        <color theme="1"/>
        <rFont val="GHEA Grapalat"/>
        <family val="3"/>
      </rPr>
      <t>նշանակության ավտոճանապարհի արտաքին լուսավորության ցանցի կառուցման,   Վահան բնակավայրի Հ30 մոտեցում Արծվաշենին հանրապետական նշանակության ավտոճանապարհի արտաքին լուսավորության ցանցի կառուցման աշխատանքներ</t>
    </r>
  </si>
  <si>
    <t>Արծվանիստ բնակավայր</t>
  </si>
  <si>
    <t>Ծովինար բնակավայր</t>
  </si>
  <si>
    <t>Վարդենիկ բնակավայր</t>
  </si>
  <si>
    <t>Զոլաքար բնակավայր</t>
  </si>
  <si>
    <t>Աստղաձոր բնակավայր</t>
  </si>
  <si>
    <t>Վաղաշեն բնակավայր</t>
  </si>
  <si>
    <t>Գեղհովիտ բնակավայր</t>
  </si>
  <si>
    <t>Մադինա-Լեռնակերտ միջհամայնքային</t>
  </si>
  <si>
    <t>Մադինա բնակավայր</t>
  </si>
  <si>
    <t>Վ. Գետաշեն բնակավայր</t>
  </si>
  <si>
    <t>Ն. Գետաշեն բնակավայր</t>
  </si>
  <si>
    <t>Լիճք բնակավայր</t>
  </si>
  <si>
    <t>Ծակքար բնակավայր</t>
  </si>
  <si>
    <t>Ծովասար բնակավայր</t>
  </si>
  <si>
    <t>Ձորագյուղ բնակավայր</t>
  </si>
  <si>
    <t>Վարդաձոր բնակավայր</t>
  </si>
  <si>
    <t>Երանոս բնակավայր</t>
  </si>
  <si>
    <t>Մարտունի քաղաք Դ. Անհաղթ փողոց</t>
  </si>
  <si>
    <t>Մարտունի քաղաք Ալաշկերտ փողոց</t>
  </si>
  <si>
    <t>Մարտունի քաղաք Նարեկացի փողոց</t>
  </si>
  <si>
    <t>Վաղաշեն բնակավայրի 20-րդ, 21-րդ և 22-րդ փողոցների փակ դրենաժի կառուցման աշխատանքներ</t>
  </si>
  <si>
    <t>Ն. Գետաշեն բնակավայրի ոռոգման համակարգի կառուցման աշխատանքներ</t>
  </si>
  <si>
    <t>Վ. Գետաշեն բնակավայրի ոռոգման համակարգերի կառուցման աշխատանքներ</t>
  </si>
  <si>
    <t xml:space="preserve"> Մադինա բնակավայրի ոռոգման համակարգերի կառուցման աշխատանքներ</t>
  </si>
  <si>
    <t>Վարդաձոր բնակավայրի ոռոգման համակարգերի կառուցման աշխատանքներ</t>
  </si>
  <si>
    <t>Ձորագյուղ բնակավայրի ոռոգման համակարգերի կառուցման աշխատանքներ</t>
  </si>
  <si>
    <t>Ծովասար բնակավայրի ոռոգման համակարգերի կառուցման աշխատանքներ</t>
  </si>
  <si>
    <t>Լիճք բնակավայրի ոռոգման համակարգերի կառուցման աշխատանքներ</t>
  </si>
  <si>
    <t xml:space="preserve"> Երանոս բնակավայրի ոռոգման համակարգերի կառուցման աշխատանքներ</t>
  </si>
  <si>
    <t>Աստղաձոր բնակավայրի ոռոգման համակարգի կառուցման աշխատանքներ</t>
  </si>
  <si>
    <t>Գեղհովիտ բնակավայրի ոռոգման համակարգերի կառուցման աշխատանքներ</t>
  </si>
  <si>
    <t xml:space="preserve"> Լեռնակերտ  բնակավայրի ոռոգման համակարգերի կառուցման աշխատանքներ</t>
  </si>
  <si>
    <t>Վաղաշեն բնակավայրի ոռոգման համակարգերի կառուցման աշխատանքներ</t>
  </si>
  <si>
    <t xml:space="preserve"> Վարդենիկ բնակավայրի ոռոգման համակարգերի կառուցման աշխատանքներ</t>
  </si>
  <si>
    <t xml:space="preserve"> Զոլաքար բնակավայրի ոռոգման համակարգի կառուցման աշխատանքներ</t>
  </si>
  <si>
    <t xml:space="preserve"> Ծովինար բնակավայրի ոռոգման համակարգի կառուցման աշխատանքներ</t>
  </si>
  <si>
    <t>Արծվանիստ բնակավայրի խմելու ջրագծի արտաքին ցանցի, կապտաժի կառուցման աշխատանքներ</t>
  </si>
  <si>
    <t>Վարդենիկ  բնակավայրի խմելու ջրագծի ներքին ցանցերի կառուցման աշխատանքներ</t>
  </si>
  <si>
    <t>Զոլաքար բնակավայրի խմելու ջրագծերի ներքին ցանցերի կառուցման աշխատանքներ</t>
  </si>
  <si>
    <t>Աստղաձոր բնակավայրի խմելու ջրագծերի ներքին ցանցերի կառուցման աշխատանքներ</t>
  </si>
  <si>
    <t>Վաղաշեն բնակավայրի խմելու ջրագծերի ներքին ցանցերի կառուցման աշխատանքներ</t>
  </si>
  <si>
    <t xml:space="preserve"> Վ. Գետաշեն բնակավայրի ՕԿՋ-ի կառուցման աշխատանքներ</t>
  </si>
  <si>
    <t>Լիճք բնակավայրի խմելու ջրագծի ներքին ցանցի կառուցման աշխատանքներ</t>
  </si>
  <si>
    <t xml:space="preserve"> Ծովասար բնակավայրի խմելու ջրագծերի կառուցման աշխատանքներ</t>
  </si>
  <si>
    <t>Երանոս բնակավայրի խմելու ջրագծերի կառուցման աշխատանքներ</t>
  </si>
  <si>
    <t>Ձորագյուղ բնակավայրի խմելու ջրագծի կառուցման աշխատանքներ</t>
  </si>
  <si>
    <t>Ծակքար բնակավայրի խմելու ջրագծի ներքին ցանցի կառուցման աշխատանքներ</t>
  </si>
  <si>
    <t>Սեպտեմբերի 21/2, Տ․ Մեծի 2 և 13 շենքեր</t>
  </si>
  <si>
    <t>Ճամբարակ քաղաքի Լեոյ փողոց</t>
  </si>
  <si>
    <t>Մարտունի բնակավայր</t>
  </si>
  <si>
    <t xml:space="preserve"> Գետիկ բնակավայր</t>
  </si>
  <si>
    <t>Մարտունի քաղաքի Երևանյան և Մյասնիկյան փողոցներ</t>
  </si>
  <si>
    <t>Մարտունի քաղաքի Դավիթ Անհաղթ, Ալաշկերտ,  և Նարեկացի փողոցներ</t>
  </si>
  <si>
    <r>
      <t>• ՀՀ Գեղարքունիքի մարզի Մարտունի համայնքի Մարտունի քաղաքի Դավիթ Անհաղթ, Ալաշկերտ,</t>
    </r>
    <r>
      <rPr>
        <b/>
        <sz val="10"/>
        <color theme="4"/>
        <rFont val="GHEA Grapalat"/>
        <family val="3"/>
      </rPr>
      <t xml:space="preserve"> </t>
    </r>
    <r>
      <rPr>
        <b/>
        <sz val="10"/>
        <color theme="1"/>
        <rFont val="GHEA Grapalat"/>
        <family val="3"/>
      </rPr>
      <t xml:space="preserve">և Նարեկացի փողոցների երկկողմանի մայթերի, ինչպես նաև  </t>
    </r>
    <r>
      <rPr>
        <b/>
        <sz val="10"/>
        <color rgb="FFFF0000"/>
        <rFont val="GHEA Grapalat"/>
        <family val="3"/>
      </rPr>
      <t>Մարտունի քաղաքի գերեզմանոց բարձրացող ճանապարհի և Արծվանիստ բնակավայրի գերեզմանոց մտնող ճանապարհի կառուցում քարե սալիկներով</t>
    </r>
  </si>
  <si>
    <t>Մարտունի քաղաքի գերեզմանոց բարձրացող ճանապարհի և Արծվանիստ բնակավայրի գերեզմանոց մտնող ճանապարհ</t>
  </si>
  <si>
    <t xml:space="preserve"> ՀՀ Գեղարքունիքի մարզի Մարտունի համայնքի Մարտունի քաղաքի,Արծվանիստ, Ծովինար, Վարդենիկ, Զոլաքար Վ․ Գետաշեն, Վաղաշեն, Գեղհովիտ, Մադինա, Ն․ Գետաշեն, Լիճք և ԵրանոսԾակքար և Աստղաձոր բնակավայրերի տարբեր փողոցներում, ինչպես նաև Մարտունի քաղաքի բազմաբնակարան շենքեր բակերում և համայնքի բնակավայրերը միացնող կենտրոնական ճանապարհներին նոր լուսավորության համակարգերի կառուցում ծրագիրը։</t>
  </si>
  <si>
    <t>հաստ</t>
  </si>
  <si>
    <t>Մարտունի համայնքի Մարտունի բնակավայրի թիվ 2, թիվ 3 և մանկապարտեզների շենքերի հիմնանորոգում, ինչպես նաև մանկապարտեզների համար անհրաժեշտ գույքի ձեռքբերում և Արծվանիստ բնակավայրի մանկապարտեզի շենքի հիմնանորոգում</t>
  </si>
  <si>
    <t xml:space="preserve"> Շողակաթ բնակավայրում բետոնե սալարկման աշխատանքներ</t>
  </si>
  <si>
    <t>Ծովագյուղ բնակավայրի մշակույթի տուն</t>
  </si>
  <si>
    <t xml:space="preserve">հաստ </t>
  </si>
  <si>
    <t>Ճամբարակ բնակավայրի կենտրոնական փողոց /2025/</t>
  </si>
  <si>
    <t>Ճամբարակ բնակավայրի կենտրոնական փողոցի, Կոմիտաս, Չարենցի մասնակի, Իսակով փողոցների, Վերին Ճամբարակ թաղամասի փողոցների , Թթուջուր բնակավայրի Հ30 հանրապետական նշանակության ավտոճանապարհի արտաքին լուսավորության ցանցի կառուցման,   Վահան բնակավայրի Հ30 մոտեցում Արծվաշենին հանրապետական նշանակության</t>
  </si>
  <si>
    <t>Հացառատ թաղամասի Պետրովի փողոց</t>
  </si>
  <si>
    <t>Ծովազարդ</t>
  </si>
  <si>
    <t>Հայրավանք</t>
  </si>
  <si>
    <t>Բերդկունք</t>
  </si>
  <si>
    <t>Նորատուս</t>
  </si>
  <si>
    <t>Կարմիրգյուղ</t>
  </si>
  <si>
    <t>Սարուխան</t>
  </si>
  <si>
    <t>Գանձակ</t>
  </si>
  <si>
    <t xml:space="preserve">Միքաելյան փողոց </t>
  </si>
  <si>
    <t xml:space="preserve">Կարմիրգյուղ, </t>
  </si>
  <si>
    <t>Սարուխան,</t>
  </si>
  <si>
    <t>Արծվաքար թաղամաս</t>
  </si>
  <si>
    <t xml:space="preserve"> Գանձակ</t>
  </si>
  <si>
    <t>Հացառատ թաղամաս</t>
  </si>
  <si>
    <t xml:space="preserve"> Լանջաղբյուր</t>
  </si>
  <si>
    <t xml:space="preserve">Լճափ </t>
  </si>
  <si>
    <t>Վաղաշեն</t>
  </si>
  <si>
    <t>Մադինա</t>
  </si>
  <si>
    <t>Գեղհովիտ</t>
  </si>
  <si>
    <t>Ն․ Գետաշեն</t>
  </si>
  <si>
    <t>Լիճք</t>
  </si>
  <si>
    <t>Երանոս</t>
  </si>
  <si>
    <t xml:space="preserve"> Արծվանիստ,</t>
  </si>
  <si>
    <t>Ծովինար</t>
  </si>
  <si>
    <t>Վարդենիկ</t>
  </si>
  <si>
    <t xml:space="preserve">  Զոլաքար  </t>
  </si>
  <si>
    <t xml:space="preserve"> Շատջրեք </t>
  </si>
  <si>
    <t>Վանևան</t>
  </si>
  <si>
    <t>Ծովակ</t>
  </si>
  <si>
    <t xml:space="preserve"> Լուսակունք </t>
  </si>
  <si>
    <t xml:space="preserve">Ակունք </t>
  </si>
  <si>
    <t xml:space="preserve"> Կախակն</t>
  </si>
  <si>
    <t xml:space="preserve">Գեղամաբակ </t>
  </si>
  <si>
    <t>Գավառ համայնքում ոռոգման և ջրահեռացման համակարգերի կառուցում /Կարմիրգյուղ, Սարուխան, Արծվաքար և Հացառատ  թաղամասեր, Նորատուս, Գանձակ/</t>
  </si>
  <si>
    <t xml:space="preserve">Գեղամասար </t>
  </si>
  <si>
    <t>Նորաբակ</t>
  </si>
  <si>
    <t>Ազատ</t>
  </si>
  <si>
    <t xml:space="preserve"> Փամբակ </t>
  </si>
  <si>
    <t xml:space="preserve"> Լուակունք</t>
  </si>
  <si>
    <t xml:space="preserve">Ծովակ </t>
  </si>
  <si>
    <t>Ակունք</t>
  </si>
  <si>
    <t xml:space="preserve">Զովաբեր, </t>
  </si>
  <si>
    <t>Լճաշեն</t>
  </si>
  <si>
    <t>Վարսեր</t>
  </si>
  <si>
    <t>Մարտունի բնակավայրի թիվ 2 մանկապարտեզ</t>
  </si>
  <si>
    <t>Մարտունի բնակավայրի  թիվ 3 մանկապարտեզ</t>
  </si>
  <si>
    <t>Ծակքար հանդիսություն</t>
  </si>
  <si>
    <t xml:space="preserve"> Լիճք</t>
  </si>
  <si>
    <t xml:space="preserve"> Ծովինար</t>
  </si>
  <si>
    <t xml:space="preserve"> Դդմաշեն </t>
  </si>
  <si>
    <t>Գագարին բնակավայր Գայի փողոց</t>
  </si>
  <si>
    <t>Ծովինար բնակավայրի ռեզերվուարների կառուցման աշխատանքներ</t>
  </si>
  <si>
    <t>Ծովինար բնակավայրի խմելու ջրագծի կառուցման աշխատանքներ</t>
  </si>
  <si>
    <t>Վ.Ճամբարակ թաղամասի ջրագծի արտաքին ցանցի կառուցման, ջրընդունիչի կառուցման և ջրամբարի կապիտալ վերանորոգման,  Ճամբարակ քաղաքի Վերին Ճամբարակ թաղամասի ջրագծի ներքին ցանցի կառուցման</t>
  </si>
  <si>
    <t xml:space="preserve">Վահան </t>
  </si>
  <si>
    <t xml:space="preserve"> Ծափաթաղ </t>
  </si>
  <si>
    <t>Գետիկ</t>
  </si>
  <si>
    <t>Ծակքար մշակույթի տուն</t>
  </si>
  <si>
    <t>Ծովագյուղ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</si>
</sst>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  <font>
      <b/>
      <sz val="8"/>
      <color theme="1"/>
      <name val="GHEA Grapalat"/>
      <family val="3"/>
    </font>
    <font>
      <b/>
      <i/>
      <sz val="10"/>
      <color theme="1"/>
      <name val="GHEA Grapalat"/>
      <family val="3"/>
    </font>
    <font>
      <b/>
      <sz val="10"/>
      <color theme="1"/>
      <name val="GHEA Grapalat"/>
      <family val="3"/>
      <charset val="1"/>
    </font>
    <font>
      <b/>
      <sz val="10"/>
      <color rgb="FF000000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Calibri"/>
      <family val="2"/>
      <scheme val="minor"/>
    </font>
    <font>
      <b/>
      <sz val="10"/>
      <name val="GHEA Grapalat"/>
      <family val="3"/>
    </font>
    <font>
      <b/>
      <sz val="10"/>
      <name val="GHEA Grapalat"/>
      <family val="3"/>
      <charset val="1"/>
    </font>
    <font>
      <b/>
      <sz val="10"/>
      <color rgb="FFFF0000"/>
      <name val="GHEA Grapalat"/>
      <family val="3"/>
    </font>
    <font>
      <sz val="11"/>
      <color theme="1"/>
      <name val="GHEA Grapalat"/>
      <family val="3"/>
    </font>
    <font>
      <b/>
      <i/>
      <u/>
      <sz val="10"/>
      <color theme="1"/>
      <name val="GHEA Grapalat"/>
      <family val="3"/>
    </font>
    <font>
      <sz val="11"/>
      <color rgb="FF000000"/>
      <name val="Calibri"/>
      <family val="2"/>
      <charset val="1"/>
    </font>
    <font>
      <b/>
      <sz val="10"/>
      <color theme="4"/>
      <name val="GHEA Grapalat"/>
      <family val="3"/>
    </font>
    <font>
      <b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0" fontId="1" fillId="0" borderId="0"/>
  </cellStyleXfs>
  <cellXfs count="12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/>
    </xf>
    <xf numFmtId="9" fontId="3" fillId="4" borderId="2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3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4" fillId="6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2" xfId="0" applyBorder="1"/>
    <xf numFmtId="3" fontId="6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8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</cellXfs>
  <cellStyles count="3">
    <cellStyle name="Normal 2 2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opLeftCell="A36" workbookViewId="0">
      <selection activeCell="D113" sqref="D113"/>
    </sheetView>
  </sheetViews>
  <sheetFormatPr defaultRowHeight="16.5" x14ac:dyDescent="0.25"/>
  <cols>
    <col min="1" max="1" width="45.85546875" customWidth="1"/>
    <col min="2" max="2" width="15.140625" customWidth="1"/>
    <col min="3" max="4" width="14.85546875" customWidth="1"/>
    <col min="5" max="5" width="13.5703125" customWidth="1"/>
    <col min="6" max="6" width="13.42578125" customWidth="1"/>
    <col min="7" max="7" width="15.140625" customWidth="1"/>
    <col min="8" max="8" width="7.7109375" customWidth="1"/>
    <col min="9" max="9" width="9.28515625" customWidth="1"/>
    <col min="10" max="10" width="19.85546875" style="59" customWidth="1"/>
    <col min="11" max="11" width="9.140625" style="57" customWidth="1"/>
    <col min="12" max="12" width="34.42578125" customWidth="1"/>
    <col min="13" max="13" width="17.5703125" customWidth="1"/>
  </cols>
  <sheetData>
    <row r="1" spans="1:11" ht="47.25" customHeight="1" x14ac:dyDescent="0.25">
      <c r="A1" s="98" t="s">
        <v>95</v>
      </c>
      <c r="B1" s="98"/>
      <c r="C1" s="98"/>
      <c r="D1" s="98"/>
      <c r="E1" s="98"/>
      <c r="F1" s="98"/>
      <c r="G1" s="98"/>
      <c r="H1" s="98"/>
      <c r="I1" s="98"/>
    </row>
    <row r="2" spans="1:11" ht="57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21</v>
      </c>
      <c r="F2" s="2" t="s">
        <v>4</v>
      </c>
      <c r="G2" s="2" t="s">
        <v>5</v>
      </c>
      <c r="H2" s="3" t="s">
        <v>6</v>
      </c>
      <c r="I2" s="4" t="s">
        <v>7</v>
      </c>
    </row>
    <row r="3" spans="1:11" hidden="1" x14ac:dyDescent="0.25">
      <c r="A3" s="99" t="s">
        <v>102</v>
      </c>
      <c r="B3" s="99"/>
      <c r="C3" s="99"/>
      <c r="D3" s="99"/>
      <c r="E3" s="99"/>
      <c r="F3" s="99"/>
      <c r="G3" s="99"/>
      <c r="H3" s="99"/>
      <c r="I3" s="100"/>
    </row>
    <row r="4" spans="1:11" ht="63" hidden="1" customHeight="1" x14ac:dyDescent="0.25">
      <c r="A4" s="2" t="s">
        <v>8</v>
      </c>
      <c r="B4" s="5">
        <v>215983229</v>
      </c>
      <c r="C4" s="6">
        <v>161987421</v>
      </c>
      <c r="D4" s="6">
        <f>B4-C4</f>
        <v>53995808</v>
      </c>
      <c r="E4" s="6">
        <v>0</v>
      </c>
      <c r="F4" s="6">
        <v>53995808</v>
      </c>
      <c r="G4" s="6">
        <v>0</v>
      </c>
      <c r="H4" s="6">
        <v>1</v>
      </c>
      <c r="I4" s="4"/>
      <c r="J4" s="59" t="s">
        <v>110</v>
      </c>
      <c r="K4" s="57">
        <v>1</v>
      </c>
    </row>
    <row r="5" spans="1:11" hidden="1" x14ac:dyDescent="0.25">
      <c r="A5" s="7" t="s">
        <v>9</v>
      </c>
      <c r="B5" s="8">
        <v>215983229</v>
      </c>
      <c r="C5" s="9">
        <f>SUM(C4:C4)</f>
        <v>161987421</v>
      </c>
      <c r="D5" s="9">
        <f>B5-C5</f>
        <v>53995808</v>
      </c>
      <c r="E5" s="9">
        <f>SUM(E4)</f>
        <v>0</v>
      </c>
      <c r="F5" s="9">
        <f>SUM(F4)</f>
        <v>53995808</v>
      </c>
      <c r="G5" s="9">
        <f>SUM(G4)</f>
        <v>0</v>
      </c>
      <c r="H5" s="9">
        <f>SUM(H4)</f>
        <v>1</v>
      </c>
      <c r="I5" s="10"/>
    </row>
    <row r="6" spans="1:11" x14ac:dyDescent="0.25">
      <c r="A6" s="101" t="s">
        <v>101</v>
      </c>
      <c r="B6" s="101"/>
      <c r="C6" s="101"/>
      <c r="D6" s="101"/>
      <c r="E6" s="101"/>
      <c r="F6" s="101"/>
      <c r="G6" s="101"/>
      <c r="H6" s="101"/>
      <c r="I6" s="102"/>
    </row>
    <row r="7" spans="1:11" ht="71.25" hidden="1" x14ac:dyDescent="0.25">
      <c r="A7" s="11" t="s">
        <v>10</v>
      </c>
      <c r="B7" s="12">
        <v>972068294</v>
      </c>
      <c r="C7" s="13">
        <v>136034147</v>
      </c>
      <c r="D7" s="13">
        <f>B7/2</f>
        <v>486034147</v>
      </c>
      <c r="E7" s="13">
        <v>0</v>
      </c>
      <c r="F7" s="13">
        <v>486034147</v>
      </c>
      <c r="G7" s="13">
        <v>0</v>
      </c>
      <c r="H7" s="13">
        <v>9</v>
      </c>
      <c r="I7" s="14"/>
      <c r="J7" s="59" t="s">
        <v>110</v>
      </c>
      <c r="K7" s="57">
        <v>8</v>
      </c>
    </row>
    <row r="8" spans="1:11" ht="42.75" hidden="1" x14ac:dyDescent="0.25">
      <c r="A8" s="11" t="s">
        <v>11</v>
      </c>
      <c r="B8" s="12">
        <v>64820000</v>
      </c>
      <c r="C8" s="13">
        <v>48615000</v>
      </c>
      <c r="D8" s="13">
        <f>B8-C8</f>
        <v>16205000</v>
      </c>
      <c r="E8" s="13">
        <v>0</v>
      </c>
      <c r="F8" s="13">
        <v>16205000</v>
      </c>
      <c r="G8" s="13">
        <v>0</v>
      </c>
      <c r="H8" s="13">
        <v>1</v>
      </c>
      <c r="I8" s="14"/>
      <c r="J8" s="59" t="s">
        <v>110</v>
      </c>
      <c r="K8" s="57">
        <v>0</v>
      </c>
    </row>
    <row r="9" spans="1:11" ht="42.75" hidden="1" x14ac:dyDescent="0.25">
      <c r="A9" s="11" t="s">
        <v>12</v>
      </c>
      <c r="B9" s="12">
        <v>75071000</v>
      </c>
      <c r="C9" s="13">
        <v>56303250</v>
      </c>
      <c r="D9" s="13">
        <f>B9-C9</f>
        <v>18767750</v>
      </c>
      <c r="E9" s="13">
        <v>0</v>
      </c>
      <c r="F9" s="13">
        <v>18767750</v>
      </c>
      <c r="G9" s="13">
        <v>0</v>
      </c>
      <c r="H9" s="13">
        <v>2</v>
      </c>
      <c r="I9" s="14"/>
      <c r="J9" s="59" t="s">
        <v>110</v>
      </c>
      <c r="K9" s="57">
        <v>0</v>
      </c>
    </row>
    <row r="10" spans="1:11" ht="63.75" hidden="1" customHeight="1" x14ac:dyDescent="0.25">
      <c r="A10" s="11" t="s">
        <v>13</v>
      </c>
      <c r="B10" s="12">
        <v>71271212</v>
      </c>
      <c r="C10" s="15">
        <f>B10*50/100</f>
        <v>35635606</v>
      </c>
      <c r="D10" s="13">
        <f>B10-C10</f>
        <v>35635606</v>
      </c>
      <c r="E10" s="13">
        <v>0</v>
      </c>
      <c r="F10" s="13">
        <f>D10-G10</f>
        <v>35635606</v>
      </c>
      <c r="G10" s="13">
        <v>0</v>
      </c>
      <c r="H10" s="13">
        <v>1</v>
      </c>
      <c r="I10" s="14"/>
      <c r="J10" s="59" t="s">
        <v>111</v>
      </c>
      <c r="K10" s="57">
        <v>1</v>
      </c>
    </row>
    <row r="11" spans="1:11" x14ac:dyDescent="0.25">
      <c r="A11" s="11" t="s">
        <v>14</v>
      </c>
      <c r="B11" s="12">
        <v>289218065</v>
      </c>
      <c r="C11" s="15">
        <f>B11*45/100</f>
        <v>130148129.25</v>
      </c>
      <c r="D11" s="13">
        <f>B11-C11</f>
        <v>159069935.75</v>
      </c>
      <c r="E11" s="13">
        <v>0</v>
      </c>
      <c r="F11" s="13">
        <v>0</v>
      </c>
      <c r="G11" s="13">
        <v>156032300</v>
      </c>
      <c r="H11" s="13">
        <v>1</v>
      </c>
      <c r="I11" s="14"/>
      <c r="J11" s="59" t="s">
        <v>112</v>
      </c>
      <c r="K11" s="57">
        <v>0</v>
      </c>
    </row>
    <row r="12" spans="1:11" x14ac:dyDescent="0.25">
      <c r="A12" s="17" t="s">
        <v>15</v>
      </c>
      <c r="B12" s="18">
        <f t="shared" ref="B12:H12" si="0">SUM(B7:B11)</f>
        <v>1472448571</v>
      </c>
      <c r="C12" s="18">
        <f t="shared" si="0"/>
        <v>406736132.25</v>
      </c>
      <c r="D12" s="18">
        <f t="shared" si="0"/>
        <v>715712438.75</v>
      </c>
      <c r="E12" s="13">
        <v>0</v>
      </c>
      <c r="F12" s="18">
        <f t="shared" si="0"/>
        <v>556642503</v>
      </c>
      <c r="G12" s="18">
        <f t="shared" si="0"/>
        <v>156032300</v>
      </c>
      <c r="H12" s="19">
        <f t="shared" si="0"/>
        <v>14</v>
      </c>
      <c r="I12" s="10"/>
    </row>
    <row r="13" spans="1:11" x14ac:dyDescent="0.25">
      <c r="A13" s="99" t="s">
        <v>88</v>
      </c>
      <c r="B13" s="99"/>
      <c r="C13" s="99"/>
      <c r="D13" s="99"/>
      <c r="E13" s="99"/>
      <c r="F13" s="99"/>
      <c r="G13" s="99"/>
      <c r="H13" s="99"/>
      <c r="I13" s="99"/>
    </row>
    <row r="14" spans="1:11" ht="87" customHeight="1" x14ac:dyDescent="0.25">
      <c r="A14" s="23" t="s">
        <v>16</v>
      </c>
      <c r="B14" s="6">
        <v>1320000000</v>
      </c>
      <c r="C14" s="6">
        <f>B14*50/100</f>
        <v>660000000</v>
      </c>
      <c r="D14" s="6">
        <f>B14-C14</f>
        <v>660000000</v>
      </c>
      <c r="E14" s="6">
        <v>0</v>
      </c>
      <c r="F14" s="6">
        <v>0</v>
      </c>
      <c r="G14" s="6">
        <f>D14</f>
        <v>660000000</v>
      </c>
      <c r="H14" s="26">
        <v>9</v>
      </c>
      <c r="I14" s="2" t="s">
        <v>148</v>
      </c>
    </row>
    <row r="15" spans="1:11" ht="58.5" customHeight="1" x14ac:dyDescent="0.25">
      <c r="A15" s="24" t="s">
        <v>17</v>
      </c>
      <c r="B15" s="6">
        <v>93000000</v>
      </c>
      <c r="C15" s="6">
        <f>B15*75/100</f>
        <v>69750000</v>
      </c>
      <c r="D15" s="6">
        <f>B15-C15</f>
        <v>23250000</v>
      </c>
      <c r="E15" s="6">
        <v>0</v>
      </c>
      <c r="F15" s="6">
        <v>0</v>
      </c>
      <c r="G15" s="6">
        <f>D15</f>
        <v>23250000</v>
      </c>
      <c r="H15" s="26">
        <v>5</v>
      </c>
      <c r="I15" s="2" t="s">
        <v>148</v>
      </c>
    </row>
    <row r="16" spans="1:11" ht="51.75" customHeight="1" x14ac:dyDescent="0.25">
      <c r="A16" s="23" t="s">
        <v>18</v>
      </c>
      <c r="B16" s="6">
        <v>579973500</v>
      </c>
      <c r="C16" s="6">
        <f>B16*75/100</f>
        <v>434980125</v>
      </c>
      <c r="D16" s="6">
        <f>B16-C16</f>
        <v>144993375</v>
      </c>
      <c r="E16" s="6">
        <v>0</v>
      </c>
      <c r="F16" s="6">
        <v>0</v>
      </c>
      <c r="G16" s="6">
        <f>D16</f>
        <v>144993375</v>
      </c>
      <c r="H16" s="26">
        <v>2</v>
      </c>
      <c r="I16" s="2" t="s">
        <v>142</v>
      </c>
    </row>
    <row r="17" spans="1:14" ht="95.25" customHeight="1" x14ac:dyDescent="0.25">
      <c r="A17" s="24" t="s">
        <v>19</v>
      </c>
      <c r="B17" s="6">
        <v>167215540</v>
      </c>
      <c r="C17" s="6">
        <f>B17*50/100</f>
        <v>83607770</v>
      </c>
      <c r="D17" s="6">
        <f>C17-E17</f>
        <v>66886216</v>
      </c>
      <c r="E17" s="6">
        <f>B17*10/100</f>
        <v>16721554</v>
      </c>
      <c r="F17" s="6">
        <v>0</v>
      </c>
      <c r="G17" s="6">
        <f>D17+E17</f>
        <v>83607770</v>
      </c>
      <c r="H17" s="26">
        <v>1</v>
      </c>
      <c r="I17" s="2" t="s">
        <v>143</v>
      </c>
      <c r="M17" s="29"/>
    </row>
    <row r="18" spans="1:14" x14ac:dyDescent="0.25">
      <c r="A18" s="19" t="s">
        <v>85</v>
      </c>
      <c r="B18" s="19">
        <f>SUM(B14:B17)</f>
        <v>2160189040</v>
      </c>
      <c r="C18" s="19">
        <f>SUM(C14:C17)</f>
        <v>1248337895</v>
      </c>
      <c r="D18" s="19">
        <f>SUM(D14:D17)</f>
        <v>895129591</v>
      </c>
      <c r="E18" s="19">
        <f>SUM(E14:E17)</f>
        <v>16721554</v>
      </c>
      <c r="F18" s="6">
        <v>0</v>
      </c>
      <c r="G18" s="19">
        <f>SUM(G14:G17)</f>
        <v>911851145</v>
      </c>
      <c r="H18" s="27">
        <f>SUM(H14:H17)</f>
        <v>17</v>
      </c>
      <c r="I18" s="27"/>
    </row>
    <row r="19" spans="1:14" x14ac:dyDescent="0.25">
      <c r="A19" s="20" t="s">
        <v>86</v>
      </c>
      <c r="B19" s="28">
        <f t="shared" ref="B19:H19" si="1">B18+B12+B5</f>
        <v>3848620840</v>
      </c>
      <c r="C19" s="28">
        <f t="shared" si="1"/>
        <v>1817061448.25</v>
      </c>
      <c r="D19" s="28">
        <f t="shared" si="1"/>
        <v>1664837837.75</v>
      </c>
      <c r="E19" s="28">
        <f t="shared" si="1"/>
        <v>16721554</v>
      </c>
      <c r="F19" s="28">
        <f t="shared" si="1"/>
        <v>610638311</v>
      </c>
      <c r="G19" s="28">
        <f t="shared" si="1"/>
        <v>1067883445</v>
      </c>
      <c r="H19" s="28">
        <f t="shared" si="1"/>
        <v>32</v>
      </c>
      <c r="I19" s="28"/>
    </row>
    <row r="20" spans="1:14" x14ac:dyDescent="0.25">
      <c r="A20" s="95" t="s">
        <v>89</v>
      </c>
      <c r="B20" s="96"/>
      <c r="C20" s="96"/>
      <c r="D20" s="96"/>
      <c r="E20" s="96"/>
      <c r="F20" s="96"/>
      <c r="G20" s="96"/>
      <c r="H20" s="96"/>
      <c r="I20" s="97"/>
    </row>
    <row r="21" spans="1:14" ht="71.25" x14ac:dyDescent="0.25">
      <c r="A21" s="5" t="s">
        <v>0</v>
      </c>
      <c r="B21" s="5" t="s">
        <v>1</v>
      </c>
      <c r="C21" s="5" t="s">
        <v>2</v>
      </c>
      <c r="D21" s="5" t="s">
        <v>3</v>
      </c>
      <c r="E21" s="5" t="s">
        <v>21</v>
      </c>
      <c r="F21" s="5" t="s">
        <v>4</v>
      </c>
      <c r="G21" s="5" t="s">
        <v>5</v>
      </c>
      <c r="H21" s="5" t="s">
        <v>6</v>
      </c>
      <c r="I21" s="5" t="s">
        <v>7</v>
      </c>
    </row>
    <row r="22" spans="1:14" ht="156" customHeight="1" x14ac:dyDescent="0.25">
      <c r="A22" s="30" t="s">
        <v>108</v>
      </c>
      <c r="B22" s="12">
        <v>1189896580</v>
      </c>
      <c r="C22" s="6">
        <f>B22*50/100</f>
        <v>594948290</v>
      </c>
      <c r="D22" s="6">
        <f>B22-C22</f>
        <v>594948290</v>
      </c>
      <c r="E22" s="6">
        <v>0</v>
      </c>
      <c r="F22" s="6">
        <f>D22-G22</f>
        <v>263593999</v>
      </c>
      <c r="G22" s="6">
        <v>331354291</v>
      </c>
      <c r="H22" s="26">
        <v>15</v>
      </c>
      <c r="I22" s="14">
        <v>0.3</v>
      </c>
      <c r="J22" s="59" t="s">
        <v>112</v>
      </c>
      <c r="K22" s="57">
        <v>0</v>
      </c>
    </row>
    <row r="23" spans="1:14" ht="95.25" hidden="1" customHeight="1" x14ac:dyDescent="0.25">
      <c r="A23" s="30" t="s">
        <v>23</v>
      </c>
      <c r="B23" s="12">
        <v>574226145</v>
      </c>
      <c r="C23" s="6">
        <f>B23*75/100</f>
        <v>430669608.75</v>
      </c>
      <c r="D23" s="6">
        <f t="shared" ref="D23:D29" si="2">B23-C23</f>
        <v>143556536.25</v>
      </c>
      <c r="E23" s="6">
        <v>0</v>
      </c>
      <c r="F23" s="6">
        <f>D23</f>
        <v>143556536.25</v>
      </c>
      <c r="G23" s="6">
        <v>0</v>
      </c>
      <c r="H23" s="26">
        <v>4</v>
      </c>
      <c r="I23" s="14">
        <v>0.8</v>
      </c>
      <c r="J23" s="59" t="s">
        <v>110</v>
      </c>
      <c r="K23" s="57">
        <v>1</v>
      </c>
      <c r="L23" t="s">
        <v>118</v>
      </c>
    </row>
    <row r="24" spans="1:14" ht="100.5" hidden="1" customHeight="1" x14ac:dyDescent="0.25">
      <c r="A24" s="30" t="s">
        <v>24</v>
      </c>
      <c r="B24" s="12">
        <v>1216445715</v>
      </c>
      <c r="C24" s="6">
        <f>B24*75/100</f>
        <v>912334286.25</v>
      </c>
      <c r="D24" s="6">
        <f t="shared" si="2"/>
        <v>304111428.75</v>
      </c>
      <c r="E24" s="6">
        <v>0</v>
      </c>
      <c r="F24" s="6">
        <f>D24</f>
        <v>304111428.75</v>
      </c>
      <c r="G24" s="6">
        <v>0</v>
      </c>
      <c r="H24" s="26">
        <v>4</v>
      </c>
      <c r="I24" s="14">
        <v>0.8</v>
      </c>
      <c r="J24" s="59" t="s">
        <v>110</v>
      </c>
      <c r="K24" s="57">
        <v>3</v>
      </c>
      <c r="L24" t="s">
        <v>114</v>
      </c>
      <c r="N24" t="s">
        <v>113</v>
      </c>
    </row>
    <row r="25" spans="1:14" ht="96.75" hidden="1" customHeight="1" x14ac:dyDescent="0.25">
      <c r="A25" s="30" t="s">
        <v>25</v>
      </c>
      <c r="B25" s="12">
        <v>55297130</v>
      </c>
      <c r="C25" s="6">
        <f>B25*50/100</f>
        <v>27648565</v>
      </c>
      <c r="D25" s="6">
        <f t="shared" si="2"/>
        <v>27648565</v>
      </c>
      <c r="E25" s="6">
        <v>0</v>
      </c>
      <c r="F25" s="6">
        <f>D25</f>
        <v>27648565</v>
      </c>
      <c r="G25" s="6">
        <v>0</v>
      </c>
      <c r="H25" s="26">
        <v>1</v>
      </c>
      <c r="I25" s="14">
        <v>0.7</v>
      </c>
      <c r="J25" s="59" t="s">
        <v>110</v>
      </c>
      <c r="K25" s="57">
        <v>1</v>
      </c>
    </row>
    <row r="26" spans="1:14" ht="78" customHeight="1" x14ac:dyDescent="0.25">
      <c r="A26" s="30" t="s">
        <v>26</v>
      </c>
      <c r="B26" s="12">
        <v>91535550</v>
      </c>
      <c r="C26" s="6">
        <f>B26*60/100</f>
        <v>54921330</v>
      </c>
      <c r="D26" s="6">
        <f t="shared" si="2"/>
        <v>36614220</v>
      </c>
      <c r="E26" s="6">
        <v>0</v>
      </c>
      <c r="F26" s="6">
        <f>D26-G26</f>
        <v>33324525</v>
      </c>
      <c r="G26" s="6">
        <v>3289695</v>
      </c>
      <c r="H26" s="26">
        <v>7</v>
      </c>
      <c r="I26" s="14">
        <v>0.7</v>
      </c>
      <c r="J26" s="59" t="s">
        <v>110</v>
      </c>
      <c r="K26" s="57">
        <v>3</v>
      </c>
      <c r="L26" t="s">
        <v>115</v>
      </c>
    </row>
    <row r="27" spans="1:14" ht="190.5" customHeight="1" x14ac:dyDescent="0.25">
      <c r="A27" s="30" t="s">
        <v>27</v>
      </c>
      <c r="B27" s="12">
        <v>403843816</v>
      </c>
      <c r="C27" s="6">
        <f>B27*70/100</f>
        <v>282690671.19999999</v>
      </c>
      <c r="D27" s="6">
        <f t="shared" si="2"/>
        <v>121153144.80000001</v>
      </c>
      <c r="E27" s="6">
        <v>0</v>
      </c>
      <c r="F27" s="6">
        <f>D27-G27</f>
        <v>109408799.80000001</v>
      </c>
      <c r="G27" s="6">
        <v>11744345</v>
      </c>
      <c r="H27" s="26">
        <v>4</v>
      </c>
      <c r="I27" s="14">
        <v>0.7</v>
      </c>
      <c r="J27" s="59" t="s">
        <v>112</v>
      </c>
    </row>
    <row r="28" spans="1:14" ht="42.75" hidden="1" x14ac:dyDescent="0.25">
      <c r="A28" s="30" t="s">
        <v>28</v>
      </c>
      <c r="B28" s="12">
        <v>79608200</v>
      </c>
      <c r="C28" s="6">
        <f>B28*75/100</f>
        <v>59706150</v>
      </c>
      <c r="D28" s="6">
        <f t="shared" si="2"/>
        <v>19902050</v>
      </c>
      <c r="E28" s="6">
        <v>0</v>
      </c>
      <c r="F28" s="6">
        <f>D28</f>
        <v>19902050</v>
      </c>
      <c r="G28" s="6">
        <v>0</v>
      </c>
      <c r="H28" s="26">
        <v>1</v>
      </c>
      <c r="I28" s="14"/>
      <c r="J28" s="59" t="s">
        <v>116</v>
      </c>
      <c r="K28" s="57">
        <v>0</v>
      </c>
    </row>
    <row r="29" spans="1:14" ht="85.5" hidden="1" x14ac:dyDescent="0.25">
      <c r="A29" s="30" t="s">
        <v>29</v>
      </c>
      <c r="B29" s="12">
        <v>242504606</v>
      </c>
      <c r="C29" s="6">
        <f>B29*50/100</f>
        <v>121252303</v>
      </c>
      <c r="D29" s="6">
        <f t="shared" si="2"/>
        <v>121252303</v>
      </c>
      <c r="E29" s="6">
        <v>0</v>
      </c>
      <c r="F29" s="6">
        <f>D29</f>
        <v>121252303</v>
      </c>
      <c r="G29" s="6">
        <v>0</v>
      </c>
      <c r="H29" s="26">
        <v>17</v>
      </c>
      <c r="I29" s="14">
        <v>0.9</v>
      </c>
      <c r="J29" s="59" t="s">
        <v>110</v>
      </c>
      <c r="K29" s="57">
        <v>17</v>
      </c>
    </row>
    <row r="30" spans="1:14" x14ac:dyDescent="0.25">
      <c r="A30" s="19" t="s">
        <v>87</v>
      </c>
      <c r="B30" s="19">
        <f>SUM(B22:B29)</f>
        <v>3853357742</v>
      </c>
      <c r="C30" s="19">
        <f t="shared" ref="C30:I30" si="3">SUM(C22:C29)</f>
        <v>2484171204.1999998</v>
      </c>
      <c r="D30" s="19">
        <f t="shared" si="3"/>
        <v>1369186537.8</v>
      </c>
      <c r="E30" s="19">
        <f t="shared" si="3"/>
        <v>0</v>
      </c>
      <c r="F30" s="19">
        <f t="shared" si="3"/>
        <v>1022798206.8</v>
      </c>
      <c r="G30" s="19">
        <f t="shared" si="3"/>
        <v>346388331</v>
      </c>
      <c r="H30" s="19">
        <f t="shared" si="3"/>
        <v>53</v>
      </c>
      <c r="I30" s="19">
        <f t="shared" si="3"/>
        <v>4.9000000000000004</v>
      </c>
    </row>
    <row r="31" spans="1:14" x14ac:dyDescent="0.25">
      <c r="A31" s="95" t="s">
        <v>90</v>
      </c>
      <c r="B31" s="96"/>
      <c r="C31" s="96"/>
      <c r="D31" s="96"/>
      <c r="E31" s="96"/>
      <c r="F31" s="96"/>
      <c r="G31" s="96"/>
      <c r="H31" s="96"/>
      <c r="I31" s="97"/>
    </row>
    <row r="32" spans="1:14" ht="209.25" customHeight="1" x14ac:dyDescent="0.25">
      <c r="A32" s="21" t="s">
        <v>119</v>
      </c>
      <c r="B32" s="22">
        <v>1707000000</v>
      </c>
      <c r="C32" s="6">
        <f>B32*50/100</f>
        <v>853500000</v>
      </c>
      <c r="D32" s="6">
        <f>B32-C32</f>
        <v>853500000</v>
      </c>
      <c r="E32" s="6"/>
      <c r="F32" s="6">
        <v>0</v>
      </c>
      <c r="G32" s="6">
        <f>D32</f>
        <v>853500000</v>
      </c>
      <c r="H32" s="26">
        <v>17</v>
      </c>
      <c r="I32" s="2" t="s">
        <v>141</v>
      </c>
      <c r="J32" s="63" t="s">
        <v>133</v>
      </c>
    </row>
    <row r="33" spans="1:10" ht="150.75" customHeight="1" x14ac:dyDescent="0.25">
      <c r="A33" s="21" t="s">
        <v>120</v>
      </c>
      <c r="B33" s="22">
        <v>468147519</v>
      </c>
      <c r="C33" s="6">
        <f>B33*70/100</f>
        <v>327703263.30000001</v>
      </c>
      <c r="D33" s="6">
        <f t="shared" ref="D33:D44" si="4">B33-C33</f>
        <v>140444255.69999999</v>
      </c>
      <c r="E33" s="6"/>
      <c r="F33" s="6">
        <v>0</v>
      </c>
      <c r="G33" s="6">
        <f t="shared" ref="G33:G44" si="5">D33</f>
        <v>140444255.69999999</v>
      </c>
      <c r="H33" s="26">
        <v>2</v>
      </c>
      <c r="I33" s="2" t="s">
        <v>143</v>
      </c>
      <c r="J33" s="63" t="s">
        <v>133</v>
      </c>
    </row>
    <row r="34" spans="1:10" ht="75" customHeight="1" x14ac:dyDescent="0.25">
      <c r="A34" s="21" t="s">
        <v>127</v>
      </c>
      <c r="B34" s="61">
        <v>93600000</v>
      </c>
      <c r="C34" s="62">
        <f>B34*60/100</f>
        <v>56160000</v>
      </c>
      <c r="D34" s="62">
        <f t="shared" si="4"/>
        <v>37440000</v>
      </c>
      <c r="E34" s="62"/>
      <c r="F34" s="62"/>
      <c r="G34" s="62">
        <f t="shared" si="5"/>
        <v>37440000</v>
      </c>
      <c r="H34" s="26">
        <v>4</v>
      </c>
      <c r="I34" s="2" t="s">
        <v>139</v>
      </c>
      <c r="J34" s="63"/>
    </row>
    <row r="35" spans="1:10" ht="63" customHeight="1" x14ac:dyDescent="0.25">
      <c r="A35" s="21" t="s">
        <v>125</v>
      </c>
      <c r="B35" s="61">
        <v>82820000</v>
      </c>
      <c r="C35" s="62">
        <f>B35*60/100</f>
        <v>49692000</v>
      </c>
      <c r="D35" s="62">
        <f t="shared" si="4"/>
        <v>33128000</v>
      </c>
      <c r="E35" s="62"/>
      <c r="F35" s="62"/>
      <c r="G35" s="62">
        <f t="shared" si="5"/>
        <v>33128000</v>
      </c>
      <c r="H35" s="26">
        <v>6</v>
      </c>
      <c r="I35" s="2" t="s">
        <v>139</v>
      </c>
      <c r="J35" s="63"/>
    </row>
    <row r="36" spans="1:10" ht="149.25" customHeight="1" x14ac:dyDescent="0.25">
      <c r="A36" s="21" t="s">
        <v>126</v>
      </c>
      <c r="B36" s="22">
        <v>181336454</v>
      </c>
      <c r="C36" s="6">
        <f>B36*60/100</f>
        <v>108801872.40000001</v>
      </c>
      <c r="D36" s="6">
        <f t="shared" si="4"/>
        <v>72534581.599999994</v>
      </c>
      <c r="E36" s="6"/>
      <c r="F36" s="6">
        <v>0</v>
      </c>
      <c r="G36" s="6">
        <f t="shared" si="5"/>
        <v>72534581.599999994</v>
      </c>
      <c r="H36" s="26">
        <v>4</v>
      </c>
      <c r="I36" s="2" t="s">
        <v>137</v>
      </c>
    </row>
    <row r="37" spans="1:10" ht="81.75" customHeight="1" x14ac:dyDescent="0.25">
      <c r="A37" s="21" t="s">
        <v>136</v>
      </c>
      <c r="B37" s="61">
        <v>675906030</v>
      </c>
      <c r="C37" s="62">
        <f>B37*75/100</f>
        <v>506929522.5</v>
      </c>
      <c r="D37" s="62">
        <f t="shared" si="4"/>
        <v>168976507.5</v>
      </c>
      <c r="E37" s="62"/>
      <c r="F37" s="62"/>
      <c r="G37" s="62">
        <f t="shared" si="5"/>
        <v>168976507.5</v>
      </c>
      <c r="H37" s="26">
        <v>9</v>
      </c>
      <c r="I37" s="2" t="s">
        <v>148</v>
      </c>
    </row>
    <row r="38" spans="1:10" ht="163.5" customHeight="1" x14ac:dyDescent="0.25">
      <c r="A38" s="21" t="s">
        <v>30</v>
      </c>
      <c r="B38" s="22">
        <v>1053558114</v>
      </c>
      <c r="C38" s="6">
        <f>B38*75/100</f>
        <v>790168585.5</v>
      </c>
      <c r="D38" s="6">
        <f t="shared" si="4"/>
        <v>263389528.5</v>
      </c>
      <c r="E38" s="6"/>
      <c r="F38" s="6">
        <v>0</v>
      </c>
      <c r="G38" s="6">
        <f t="shared" si="5"/>
        <v>263389528.5</v>
      </c>
      <c r="H38" s="26">
        <v>6</v>
      </c>
      <c r="I38" s="2" t="s">
        <v>137</v>
      </c>
    </row>
    <row r="39" spans="1:10" ht="134.25" customHeight="1" x14ac:dyDescent="0.25">
      <c r="A39" s="21" t="s">
        <v>31</v>
      </c>
      <c r="B39" s="22">
        <v>649217400</v>
      </c>
      <c r="C39" s="6">
        <f>B39*75/100</f>
        <v>486913050</v>
      </c>
      <c r="D39" s="6">
        <f t="shared" si="4"/>
        <v>162304350</v>
      </c>
      <c r="E39" s="6"/>
      <c r="F39" s="6">
        <v>0</v>
      </c>
      <c r="G39" s="6">
        <f t="shared" si="5"/>
        <v>162304350</v>
      </c>
      <c r="H39" s="26">
        <v>12</v>
      </c>
      <c r="I39" s="2" t="s">
        <v>148</v>
      </c>
    </row>
    <row r="40" spans="1:10" ht="54" customHeight="1" x14ac:dyDescent="0.25">
      <c r="A40" s="21" t="s">
        <v>138</v>
      </c>
      <c r="B40" s="61">
        <v>232788400</v>
      </c>
      <c r="C40" s="62">
        <f>B40*75/100</f>
        <v>174591300</v>
      </c>
      <c r="D40" s="62">
        <f t="shared" si="4"/>
        <v>58197100</v>
      </c>
      <c r="E40" s="62"/>
      <c r="F40" s="62"/>
      <c r="G40" s="62">
        <f t="shared" si="5"/>
        <v>58197100</v>
      </c>
      <c r="H40" s="26">
        <v>1</v>
      </c>
      <c r="I40" s="2" t="s">
        <v>139</v>
      </c>
    </row>
    <row r="41" spans="1:10" ht="100.5" customHeight="1" x14ac:dyDescent="0.25">
      <c r="A41" s="21" t="s">
        <v>32</v>
      </c>
      <c r="B41" s="22">
        <v>714211600</v>
      </c>
      <c r="C41" s="6">
        <f>B41*75/100</f>
        <v>535658700</v>
      </c>
      <c r="D41" s="6">
        <f t="shared" si="4"/>
        <v>178552900</v>
      </c>
      <c r="E41" s="6"/>
      <c r="F41" s="6">
        <v>0</v>
      </c>
      <c r="G41" s="6">
        <f t="shared" si="5"/>
        <v>178552900</v>
      </c>
      <c r="H41" s="26">
        <v>1</v>
      </c>
      <c r="I41" s="2" t="s">
        <v>137</v>
      </c>
    </row>
    <row r="42" spans="1:10" ht="126" customHeight="1" x14ac:dyDescent="0.25">
      <c r="A42" s="21" t="s">
        <v>33</v>
      </c>
      <c r="B42" s="22">
        <v>183997560</v>
      </c>
      <c r="C42" s="6">
        <f>B42*50/100</f>
        <v>91998780</v>
      </c>
      <c r="D42" s="6">
        <f>C42-E42</f>
        <v>73599024</v>
      </c>
      <c r="E42" s="6">
        <f>B42*10/100</f>
        <v>18399756</v>
      </c>
      <c r="F42" s="6">
        <v>0</v>
      </c>
      <c r="G42" s="6">
        <f>D42+E42</f>
        <v>91998780</v>
      </c>
      <c r="H42" s="26">
        <v>2</v>
      </c>
      <c r="I42" s="2" t="s">
        <v>148</v>
      </c>
    </row>
    <row r="43" spans="1:10" ht="84.75" customHeight="1" x14ac:dyDescent="0.25">
      <c r="A43" s="21" t="s">
        <v>34</v>
      </c>
      <c r="B43" s="22">
        <v>257477458</v>
      </c>
      <c r="C43" s="6">
        <f>B43*50/100</f>
        <v>128738729</v>
      </c>
      <c r="D43" s="6">
        <f t="shared" si="4"/>
        <v>128738729</v>
      </c>
      <c r="E43" s="6"/>
      <c r="F43" s="6">
        <v>0</v>
      </c>
      <c r="G43" s="6">
        <f t="shared" si="5"/>
        <v>128738729</v>
      </c>
      <c r="H43" s="26">
        <v>3</v>
      </c>
      <c r="I43" s="2" t="s">
        <v>137</v>
      </c>
    </row>
    <row r="44" spans="1:10" ht="57" x14ac:dyDescent="0.25">
      <c r="A44" s="21" t="s">
        <v>122</v>
      </c>
      <c r="B44" s="22">
        <v>165927600</v>
      </c>
      <c r="C44" s="6">
        <f>B44*60/100</f>
        <v>99556560</v>
      </c>
      <c r="D44" s="6">
        <f t="shared" si="4"/>
        <v>66371040</v>
      </c>
      <c r="E44" s="6"/>
      <c r="F44" s="6"/>
      <c r="G44" s="6">
        <f t="shared" si="5"/>
        <v>66371040</v>
      </c>
      <c r="H44" s="26">
        <v>1</v>
      </c>
      <c r="I44" s="2" t="s">
        <v>137</v>
      </c>
    </row>
    <row r="45" spans="1:10" x14ac:dyDescent="0.25">
      <c r="A45" s="19" t="s">
        <v>91</v>
      </c>
      <c r="B45" s="19">
        <f t="shared" ref="B45:I45" si="6">SUM(B32:B44)</f>
        <v>6465988135</v>
      </c>
      <c r="C45" s="19">
        <f t="shared" si="6"/>
        <v>4210412362.6999998</v>
      </c>
      <c r="D45" s="19">
        <f t="shared" si="6"/>
        <v>2237176016.3000002</v>
      </c>
      <c r="E45" s="19">
        <f t="shared" si="6"/>
        <v>18399756</v>
      </c>
      <c r="F45" s="19">
        <f t="shared" si="6"/>
        <v>0</v>
      </c>
      <c r="G45" s="19">
        <f t="shared" si="6"/>
        <v>2255575772.3000002</v>
      </c>
      <c r="H45" s="19">
        <f t="shared" si="6"/>
        <v>68</v>
      </c>
      <c r="I45" s="19">
        <f t="shared" si="6"/>
        <v>0</v>
      </c>
    </row>
    <row r="46" spans="1:10" x14ac:dyDescent="0.25">
      <c r="A46" s="28" t="s">
        <v>35</v>
      </c>
      <c r="B46" s="28">
        <f t="shared" ref="B46:H46" si="7">B45+B30</f>
        <v>10319345877</v>
      </c>
      <c r="C46" s="28">
        <f t="shared" si="7"/>
        <v>6694583566.8999996</v>
      </c>
      <c r="D46" s="28">
        <f t="shared" si="7"/>
        <v>3606362554.1000004</v>
      </c>
      <c r="E46" s="28">
        <f t="shared" si="7"/>
        <v>18399756</v>
      </c>
      <c r="F46" s="28">
        <f t="shared" si="7"/>
        <v>1022798206.8</v>
      </c>
      <c r="G46" s="28">
        <f t="shared" si="7"/>
        <v>2601964103.3000002</v>
      </c>
      <c r="H46" s="28">
        <f t="shared" si="7"/>
        <v>121</v>
      </c>
      <c r="I46" s="28"/>
    </row>
    <row r="47" spans="1:10" x14ac:dyDescent="0.25">
      <c r="A47" s="95" t="s">
        <v>40</v>
      </c>
      <c r="B47" s="96"/>
      <c r="C47" s="96"/>
      <c r="D47" s="96"/>
      <c r="E47" s="96"/>
      <c r="F47" s="96"/>
      <c r="G47" s="96"/>
      <c r="H47" s="96"/>
      <c r="I47" s="97"/>
    </row>
    <row r="48" spans="1:10" ht="51.75" customHeight="1" x14ac:dyDescent="0.25">
      <c r="A48" s="2" t="s">
        <v>0</v>
      </c>
      <c r="B48" s="2" t="s">
        <v>1</v>
      </c>
      <c r="C48" s="2" t="s">
        <v>2</v>
      </c>
      <c r="D48" s="2" t="s">
        <v>3</v>
      </c>
      <c r="E48" s="2" t="s">
        <v>21</v>
      </c>
      <c r="F48" s="2" t="s">
        <v>4</v>
      </c>
      <c r="G48" s="2" t="s">
        <v>5</v>
      </c>
      <c r="H48" s="3" t="s">
        <v>6</v>
      </c>
      <c r="I48" s="4" t="s">
        <v>7</v>
      </c>
    </row>
    <row r="49" spans="1:11" ht="28.5" x14ac:dyDescent="0.25">
      <c r="A49" s="2" t="s">
        <v>36</v>
      </c>
      <c r="B49" s="5">
        <v>306677020</v>
      </c>
      <c r="C49" s="6">
        <v>153338510</v>
      </c>
      <c r="D49" s="6">
        <v>153338510</v>
      </c>
      <c r="E49" s="6"/>
      <c r="F49" s="6">
        <v>0</v>
      </c>
      <c r="G49" s="6">
        <v>147338510</v>
      </c>
      <c r="H49" s="6">
        <v>1</v>
      </c>
      <c r="I49" s="4">
        <v>0.2</v>
      </c>
      <c r="J49" s="59" t="s">
        <v>112</v>
      </c>
    </row>
    <row r="50" spans="1:11" ht="42.75" x14ac:dyDescent="0.25">
      <c r="A50" s="2" t="s">
        <v>37</v>
      </c>
      <c r="B50" s="5">
        <v>28344974</v>
      </c>
      <c r="C50" s="6">
        <v>14172487</v>
      </c>
      <c r="D50" s="6">
        <v>14172487</v>
      </c>
      <c r="E50" s="6"/>
      <c r="F50" s="6">
        <v>14172487</v>
      </c>
      <c r="G50" s="6">
        <v>0</v>
      </c>
      <c r="H50" s="6">
        <v>3</v>
      </c>
      <c r="I50" s="4">
        <v>0.9</v>
      </c>
      <c r="J50" s="59" t="s">
        <v>112</v>
      </c>
    </row>
    <row r="51" spans="1:11" ht="42.75" x14ac:dyDescent="0.25">
      <c r="A51" s="2" t="s">
        <v>38</v>
      </c>
      <c r="B51" s="5">
        <v>221301571</v>
      </c>
      <c r="C51" s="13">
        <v>38448300</v>
      </c>
      <c r="D51" s="6">
        <f>B51*30/100</f>
        <v>66390471.299999997</v>
      </c>
      <c r="E51" s="6"/>
      <c r="F51" s="6">
        <v>66390471.299999997</v>
      </c>
      <c r="G51" s="6">
        <v>0</v>
      </c>
      <c r="H51" s="6">
        <v>1</v>
      </c>
      <c r="I51" s="4">
        <v>0.85</v>
      </c>
      <c r="J51" s="59" t="s">
        <v>110</v>
      </c>
      <c r="K51" s="57">
        <v>1</v>
      </c>
    </row>
    <row r="52" spans="1:11" ht="53.25" customHeight="1" x14ac:dyDescent="0.25">
      <c r="A52" s="2" t="s">
        <v>39</v>
      </c>
      <c r="B52" s="5">
        <v>154778064</v>
      </c>
      <c r="C52" s="6">
        <v>108344644.8</v>
      </c>
      <c r="D52" s="6">
        <f>B52-C52</f>
        <v>46433419.200000003</v>
      </c>
      <c r="E52" s="6"/>
      <c r="F52" s="6">
        <f>D52-G52</f>
        <v>22491756.200000003</v>
      </c>
      <c r="G52" s="6">
        <v>23941663</v>
      </c>
      <c r="H52" s="6">
        <v>2</v>
      </c>
      <c r="I52" s="4" t="s">
        <v>41</v>
      </c>
      <c r="J52" s="59" t="s">
        <v>110</v>
      </c>
    </row>
    <row r="53" spans="1:11" x14ac:dyDescent="0.25">
      <c r="A53" s="19" t="s">
        <v>42</v>
      </c>
      <c r="B53" s="19">
        <f>SUM(B49:B52)</f>
        <v>711101629</v>
      </c>
      <c r="C53" s="19">
        <f t="shared" ref="C53:I53" si="8">SUM(C49:C52)</f>
        <v>314303941.80000001</v>
      </c>
      <c r="D53" s="19">
        <f t="shared" si="8"/>
        <v>280334887.5</v>
      </c>
      <c r="E53" s="19">
        <f t="shared" si="8"/>
        <v>0</v>
      </c>
      <c r="F53" s="19">
        <f t="shared" si="8"/>
        <v>103054714.5</v>
      </c>
      <c r="G53" s="19">
        <f t="shared" si="8"/>
        <v>171280173</v>
      </c>
      <c r="H53" s="19">
        <f t="shared" si="8"/>
        <v>7</v>
      </c>
      <c r="I53" s="19">
        <f t="shared" si="8"/>
        <v>1.9500000000000002</v>
      </c>
    </row>
    <row r="54" spans="1:11" x14ac:dyDescent="0.25">
      <c r="A54" s="95" t="s">
        <v>43</v>
      </c>
      <c r="B54" s="96"/>
      <c r="C54" s="96"/>
      <c r="D54" s="96"/>
      <c r="E54" s="96"/>
      <c r="F54" s="96"/>
      <c r="G54" s="96"/>
      <c r="H54" s="96"/>
      <c r="I54" s="97"/>
    </row>
    <row r="55" spans="1:11" ht="28.5" x14ac:dyDescent="0.25">
      <c r="A55" s="30" t="s">
        <v>44</v>
      </c>
      <c r="B55" s="12">
        <v>70106550</v>
      </c>
      <c r="C55" s="13">
        <f>B55*50/100</f>
        <v>35053275</v>
      </c>
      <c r="D55" s="13">
        <f>B55-C55</f>
        <v>35053275</v>
      </c>
      <c r="E55" s="6"/>
      <c r="F55" s="13">
        <v>0</v>
      </c>
      <c r="G55" s="13">
        <v>35053275</v>
      </c>
      <c r="H55" s="13">
        <v>1</v>
      </c>
      <c r="I55" s="14">
        <v>0</v>
      </c>
      <c r="J55" s="59" t="s">
        <v>112</v>
      </c>
    </row>
    <row r="56" spans="1:11" ht="57" x14ac:dyDescent="0.25">
      <c r="A56" s="30" t="s">
        <v>45</v>
      </c>
      <c r="B56" s="12">
        <v>43939200</v>
      </c>
      <c r="C56" s="13">
        <f>B56*60/100</f>
        <v>26363520</v>
      </c>
      <c r="D56" s="13">
        <f>B56*40/100</f>
        <v>17575680</v>
      </c>
      <c r="E56" s="6"/>
      <c r="F56" s="13">
        <f>D56-G56</f>
        <v>12168715</v>
      </c>
      <c r="G56" s="13">
        <v>5406965</v>
      </c>
      <c r="H56" s="13">
        <v>8</v>
      </c>
      <c r="I56" s="14">
        <v>0.75</v>
      </c>
      <c r="J56" s="59" t="s">
        <v>112</v>
      </c>
    </row>
    <row r="57" spans="1:11" x14ac:dyDescent="0.25">
      <c r="A57" s="19" t="s">
        <v>46</v>
      </c>
      <c r="B57" s="19">
        <f>SUM(B55:B56)</f>
        <v>114045750</v>
      </c>
      <c r="C57" s="19">
        <f t="shared" ref="C57:H57" si="9">SUM(C55:C56)</f>
        <v>61416795</v>
      </c>
      <c r="D57" s="19">
        <f t="shared" si="9"/>
        <v>52628955</v>
      </c>
      <c r="E57" s="19">
        <f t="shared" si="9"/>
        <v>0</v>
      </c>
      <c r="F57" s="19">
        <f t="shared" si="9"/>
        <v>12168715</v>
      </c>
      <c r="G57" s="19">
        <f t="shared" si="9"/>
        <v>40460240</v>
      </c>
      <c r="H57" s="19">
        <f t="shared" si="9"/>
        <v>9</v>
      </c>
      <c r="I57" s="19"/>
    </row>
    <row r="58" spans="1:11" x14ac:dyDescent="0.25">
      <c r="A58" s="95" t="s">
        <v>92</v>
      </c>
      <c r="B58" s="96"/>
      <c r="C58" s="96"/>
      <c r="D58" s="96"/>
      <c r="E58" s="96"/>
      <c r="F58" s="96"/>
      <c r="G58" s="96"/>
      <c r="H58" s="96"/>
      <c r="I58" s="97"/>
    </row>
    <row r="59" spans="1:11" ht="72.75" customHeight="1" x14ac:dyDescent="0.25">
      <c r="A59" s="31" t="s">
        <v>47</v>
      </c>
      <c r="B59" s="6">
        <v>859172000</v>
      </c>
      <c r="C59" s="6">
        <f>B59*50/100</f>
        <v>429586000</v>
      </c>
      <c r="D59" s="6">
        <f>B59-C59</f>
        <v>429586000</v>
      </c>
      <c r="E59" s="6"/>
      <c r="F59" s="6">
        <v>0</v>
      </c>
      <c r="G59" s="6">
        <f>D59</f>
        <v>429586000</v>
      </c>
      <c r="H59" s="6">
        <v>7</v>
      </c>
      <c r="I59" s="5" t="s">
        <v>141</v>
      </c>
    </row>
    <row r="60" spans="1:11" ht="111.75" customHeight="1" x14ac:dyDescent="0.25">
      <c r="A60" s="31" t="s">
        <v>48</v>
      </c>
      <c r="B60" s="6">
        <v>385512000</v>
      </c>
      <c r="C60" s="6">
        <f>B60*75/100</f>
        <v>289134000</v>
      </c>
      <c r="D60" s="6">
        <f t="shared" ref="D60:D65" si="10">B60-C60</f>
        <v>96378000</v>
      </c>
      <c r="E60" s="6"/>
      <c r="F60" s="6">
        <v>0</v>
      </c>
      <c r="G60" s="6">
        <f t="shared" ref="G60:G65" si="11">D60</f>
        <v>96378000</v>
      </c>
      <c r="H60" s="6">
        <v>5</v>
      </c>
      <c r="I60" s="5" t="s">
        <v>143</v>
      </c>
    </row>
    <row r="61" spans="1:11" ht="93" customHeight="1" x14ac:dyDescent="0.25">
      <c r="A61" s="31" t="s">
        <v>49</v>
      </c>
      <c r="B61" s="6">
        <v>435639000</v>
      </c>
      <c r="C61" s="6">
        <f>B61*75/100</f>
        <v>326729250</v>
      </c>
      <c r="D61" s="6">
        <f t="shared" si="10"/>
        <v>108909750</v>
      </c>
      <c r="E61" s="6"/>
      <c r="F61" s="6">
        <v>0</v>
      </c>
      <c r="G61" s="6">
        <f t="shared" si="11"/>
        <v>108909750</v>
      </c>
      <c r="H61" s="6">
        <v>8</v>
      </c>
      <c r="I61" s="5" t="s">
        <v>141</v>
      </c>
    </row>
    <row r="62" spans="1:11" ht="110.25" customHeight="1" x14ac:dyDescent="0.25">
      <c r="A62" s="31" t="s">
        <v>50</v>
      </c>
      <c r="B62" s="6">
        <v>292301610</v>
      </c>
      <c r="C62" s="6">
        <f>B62*50/100</f>
        <v>146150805</v>
      </c>
      <c r="D62" s="6">
        <f>C62-E62</f>
        <v>116920644</v>
      </c>
      <c r="E62" s="6">
        <f>B62*10/100</f>
        <v>29230161</v>
      </c>
      <c r="F62" s="6">
        <v>0</v>
      </c>
      <c r="G62" s="6">
        <f>D62+E62</f>
        <v>146150805</v>
      </c>
      <c r="H62" s="6">
        <v>1</v>
      </c>
      <c r="I62" s="5" t="s">
        <v>142</v>
      </c>
    </row>
    <row r="63" spans="1:11" ht="62.25" customHeight="1" x14ac:dyDescent="0.25">
      <c r="A63" s="31" t="s">
        <v>51</v>
      </c>
      <c r="B63" s="6">
        <v>639601149</v>
      </c>
      <c r="C63" s="6">
        <f>B63*75/100</f>
        <v>479700861.75</v>
      </c>
      <c r="D63" s="6">
        <f t="shared" si="10"/>
        <v>159900287.25</v>
      </c>
      <c r="E63" s="25"/>
      <c r="F63" s="6">
        <v>0</v>
      </c>
      <c r="G63" s="6">
        <f t="shared" si="11"/>
        <v>159900287.25</v>
      </c>
      <c r="H63" s="6">
        <v>2</v>
      </c>
      <c r="I63" s="5" t="s">
        <v>142</v>
      </c>
    </row>
    <row r="64" spans="1:11" ht="73.5" customHeight="1" x14ac:dyDescent="0.25">
      <c r="A64" s="31" t="s">
        <v>52</v>
      </c>
      <c r="B64" s="6">
        <v>77141093</v>
      </c>
      <c r="C64" s="6">
        <f>B64*50/100</f>
        <v>38570546.5</v>
      </c>
      <c r="D64" s="6">
        <f t="shared" si="10"/>
        <v>38570546.5</v>
      </c>
      <c r="E64" s="25"/>
      <c r="F64" s="6">
        <v>0</v>
      </c>
      <c r="G64" s="6">
        <f t="shared" si="11"/>
        <v>38570546.5</v>
      </c>
      <c r="H64" s="6">
        <v>1</v>
      </c>
      <c r="I64" s="5" t="s">
        <v>142</v>
      </c>
    </row>
    <row r="65" spans="1:11" ht="183.75" customHeight="1" x14ac:dyDescent="0.25">
      <c r="A65" s="31" t="s">
        <v>53</v>
      </c>
      <c r="B65" s="6">
        <v>545383778</v>
      </c>
      <c r="C65" s="6">
        <f>B65*45/100</f>
        <v>245422700.09999999</v>
      </c>
      <c r="D65" s="6">
        <f t="shared" si="10"/>
        <v>299961077.89999998</v>
      </c>
      <c r="E65" s="25"/>
      <c r="F65" s="6">
        <v>0</v>
      </c>
      <c r="G65" s="6">
        <f t="shared" si="11"/>
        <v>299961077.89999998</v>
      </c>
      <c r="H65" s="6">
        <v>5</v>
      </c>
      <c r="I65" s="5" t="s">
        <v>142</v>
      </c>
    </row>
    <row r="66" spans="1:11" x14ac:dyDescent="0.25">
      <c r="A66" s="18" t="s">
        <v>96</v>
      </c>
      <c r="B66" s="18">
        <f>SUM(B59:B65)</f>
        <v>3234750630</v>
      </c>
      <c r="C66" s="18">
        <f t="shared" ref="C66:I66" si="12">SUM(C59:C65)</f>
        <v>1955294163.3499999</v>
      </c>
      <c r="D66" s="18">
        <f t="shared" si="12"/>
        <v>1250226305.6500001</v>
      </c>
      <c r="E66" s="18">
        <f t="shared" si="12"/>
        <v>29230161</v>
      </c>
      <c r="F66" s="18">
        <f t="shared" si="12"/>
        <v>0</v>
      </c>
      <c r="G66" s="18">
        <f t="shared" si="12"/>
        <v>1279456466.6500001</v>
      </c>
      <c r="H66" s="18">
        <f t="shared" si="12"/>
        <v>29</v>
      </c>
      <c r="I66" s="18">
        <f t="shared" si="12"/>
        <v>0</v>
      </c>
    </row>
    <row r="67" spans="1:11" ht="30" customHeight="1" x14ac:dyDescent="0.25">
      <c r="A67" s="20" t="s">
        <v>22</v>
      </c>
      <c r="B67" s="20">
        <f>B66+B57+B53</f>
        <v>4059898009</v>
      </c>
      <c r="C67" s="20">
        <f t="shared" ref="C67:I67" si="13">C66+C57+C53</f>
        <v>2331014900.1500001</v>
      </c>
      <c r="D67" s="20">
        <f t="shared" si="13"/>
        <v>1583190148.1500001</v>
      </c>
      <c r="E67" s="20">
        <f t="shared" si="13"/>
        <v>29230161</v>
      </c>
      <c r="F67" s="20">
        <f t="shared" si="13"/>
        <v>115223429.5</v>
      </c>
      <c r="G67" s="20">
        <f t="shared" si="13"/>
        <v>1491196879.6500001</v>
      </c>
      <c r="H67" s="20">
        <f t="shared" si="13"/>
        <v>45</v>
      </c>
      <c r="I67" s="20">
        <f t="shared" si="13"/>
        <v>1.9500000000000002</v>
      </c>
    </row>
    <row r="68" spans="1:11" x14ac:dyDescent="0.25">
      <c r="A68" s="92" t="s">
        <v>54</v>
      </c>
      <c r="B68" s="93"/>
      <c r="C68" s="93"/>
      <c r="D68" s="93"/>
      <c r="E68" s="93"/>
      <c r="F68" s="93"/>
      <c r="G68" s="93"/>
      <c r="H68" s="93"/>
      <c r="I68" s="94"/>
    </row>
    <row r="69" spans="1:11" ht="62.25" customHeight="1" x14ac:dyDescent="0.25">
      <c r="A69" s="30" t="s">
        <v>0</v>
      </c>
      <c r="B69" s="30" t="s">
        <v>1</v>
      </c>
      <c r="C69" s="12" t="s">
        <v>2</v>
      </c>
      <c r="D69" s="12" t="s">
        <v>3</v>
      </c>
      <c r="E69" s="5" t="s">
        <v>21</v>
      </c>
      <c r="F69" s="12" t="s">
        <v>4</v>
      </c>
      <c r="G69" s="12" t="s">
        <v>5</v>
      </c>
      <c r="H69" s="12" t="s">
        <v>6</v>
      </c>
      <c r="I69" s="14" t="s">
        <v>7</v>
      </c>
    </row>
    <row r="70" spans="1:11" ht="55.5" hidden="1" customHeight="1" x14ac:dyDescent="0.25">
      <c r="A70" s="2" t="s">
        <v>55</v>
      </c>
      <c r="B70" s="5">
        <v>73331332</v>
      </c>
      <c r="C70" s="6">
        <v>43998800</v>
      </c>
      <c r="D70" s="6">
        <f>B70-C70</f>
        <v>29332532</v>
      </c>
      <c r="E70" s="5">
        <v>0</v>
      </c>
      <c r="F70" s="6">
        <f>E70-G70</f>
        <v>0</v>
      </c>
      <c r="G70" s="6">
        <v>0</v>
      </c>
      <c r="H70" s="6">
        <v>1</v>
      </c>
      <c r="I70" s="4">
        <v>0.95</v>
      </c>
      <c r="J70" s="59" t="s">
        <v>110</v>
      </c>
      <c r="K70" s="57">
        <v>1</v>
      </c>
    </row>
    <row r="71" spans="1:11" ht="21" customHeight="1" x14ac:dyDescent="0.25">
      <c r="A71" s="32" t="s">
        <v>56</v>
      </c>
      <c r="B71" s="19">
        <f t="shared" ref="B71:I71" si="14">B70</f>
        <v>73331332</v>
      </c>
      <c r="C71" s="19">
        <f t="shared" si="14"/>
        <v>43998800</v>
      </c>
      <c r="D71" s="19">
        <f t="shared" si="14"/>
        <v>29332532</v>
      </c>
      <c r="E71" s="19">
        <f t="shared" si="14"/>
        <v>0</v>
      </c>
      <c r="F71" s="19">
        <f t="shared" si="14"/>
        <v>0</v>
      </c>
      <c r="G71" s="19">
        <f t="shared" si="14"/>
        <v>0</v>
      </c>
      <c r="H71" s="19">
        <f t="shared" si="14"/>
        <v>1</v>
      </c>
      <c r="I71" s="19">
        <f t="shared" si="14"/>
        <v>0.95</v>
      </c>
    </row>
    <row r="72" spans="1:11" x14ac:dyDescent="0.25">
      <c r="A72" s="92" t="s">
        <v>59</v>
      </c>
      <c r="B72" s="93"/>
      <c r="C72" s="93"/>
      <c r="D72" s="93"/>
      <c r="E72" s="93"/>
      <c r="F72" s="93"/>
      <c r="G72" s="93"/>
      <c r="H72" s="93"/>
      <c r="I72" s="94"/>
    </row>
    <row r="73" spans="1:11" ht="57" x14ac:dyDescent="0.25">
      <c r="A73" s="30" t="s">
        <v>57</v>
      </c>
      <c r="B73" s="12">
        <v>632809550</v>
      </c>
      <c r="C73" s="13">
        <f>B73*50/100</f>
        <v>316404775</v>
      </c>
      <c r="D73" s="13">
        <f>B73-C73</f>
        <v>316404775</v>
      </c>
      <c r="E73" s="5">
        <v>0</v>
      </c>
      <c r="F73" s="13">
        <v>44065102</v>
      </c>
      <c r="G73" s="13">
        <f>D73-F73</f>
        <v>272339673</v>
      </c>
      <c r="H73" s="13">
        <v>1</v>
      </c>
      <c r="I73" s="14">
        <v>0.1</v>
      </c>
      <c r="J73" s="59" t="s">
        <v>112</v>
      </c>
    </row>
    <row r="74" spans="1:11" x14ac:dyDescent="0.25">
      <c r="A74" s="16" t="s">
        <v>58</v>
      </c>
      <c r="B74" s="18">
        <v>628990550</v>
      </c>
      <c r="C74" s="19">
        <f>C73</f>
        <v>316404775</v>
      </c>
      <c r="D74" s="19">
        <v>314495275</v>
      </c>
      <c r="E74" s="18">
        <f>SUM(E73)</f>
        <v>0</v>
      </c>
      <c r="F74" s="18">
        <f>SUM(F73)</f>
        <v>44065102</v>
      </c>
      <c r="G74" s="18">
        <f>SUM(G73:G73)</f>
        <v>272339673</v>
      </c>
      <c r="H74" s="18">
        <f>SUM(H73)</f>
        <v>1</v>
      </c>
      <c r="I74" s="18">
        <f>SUM(I73)</f>
        <v>0.1</v>
      </c>
    </row>
    <row r="75" spans="1:11" x14ac:dyDescent="0.25">
      <c r="A75" s="92" t="s">
        <v>61</v>
      </c>
      <c r="B75" s="93"/>
      <c r="C75" s="93"/>
      <c r="D75" s="93"/>
      <c r="E75" s="93"/>
      <c r="F75" s="93"/>
      <c r="G75" s="93"/>
      <c r="H75" s="93"/>
      <c r="I75" s="94"/>
    </row>
    <row r="76" spans="1:11" x14ac:dyDescent="0.25">
      <c r="A76" s="5"/>
      <c r="B76" s="5"/>
      <c r="C76" s="5"/>
      <c r="D76" s="5"/>
      <c r="E76" s="5"/>
      <c r="F76" s="5"/>
      <c r="G76" s="5"/>
      <c r="H76" s="5"/>
      <c r="I76" s="5"/>
    </row>
    <row r="77" spans="1:11" ht="57" x14ac:dyDescent="0.25">
      <c r="A77" s="42" t="s">
        <v>99</v>
      </c>
      <c r="B77" s="42">
        <v>803880000</v>
      </c>
      <c r="C77" s="42">
        <f>B77*50/100</f>
        <v>401940000</v>
      </c>
      <c r="D77" s="42">
        <f t="shared" ref="D77:D83" si="15">B77-C77</f>
        <v>401940000</v>
      </c>
      <c r="E77" s="42">
        <v>0</v>
      </c>
      <c r="F77" s="42">
        <v>0</v>
      </c>
      <c r="G77" s="42">
        <v>401940000</v>
      </c>
      <c r="H77" s="42">
        <v>1</v>
      </c>
      <c r="I77" s="42"/>
    </row>
    <row r="78" spans="1:11" ht="42.75" x14ac:dyDescent="0.25">
      <c r="A78" s="5" t="s">
        <v>60</v>
      </c>
      <c r="B78" s="5">
        <v>164340160</v>
      </c>
      <c r="C78" s="5">
        <f>B78*50/100</f>
        <v>82170080</v>
      </c>
      <c r="D78" s="5">
        <f t="shared" si="15"/>
        <v>82170080</v>
      </c>
      <c r="E78" s="5">
        <v>0</v>
      </c>
      <c r="F78" s="5">
        <v>0</v>
      </c>
      <c r="G78" s="5">
        <f t="shared" ref="G78:G83" si="16">D78</f>
        <v>82170080</v>
      </c>
      <c r="H78" s="5">
        <v>1</v>
      </c>
      <c r="I78" s="5" t="s">
        <v>144</v>
      </c>
    </row>
    <row r="79" spans="1:11" ht="42.75" x14ac:dyDescent="0.25">
      <c r="A79" s="5" t="s">
        <v>134</v>
      </c>
      <c r="B79" s="5">
        <v>62849220</v>
      </c>
      <c r="C79" s="5">
        <f>B79*75/100</f>
        <v>47136915</v>
      </c>
      <c r="D79" s="5">
        <f t="shared" si="15"/>
        <v>15712305</v>
      </c>
      <c r="E79" s="5"/>
      <c r="F79" s="5"/>
      <c r="G79" s="5">
        <f t="shared" si="16"/>
        <v>15712305</v>
      </c>
      <c r="H79" s="5">
        <v>1</v>
      </c>
      <c r="I79" s="5" t="s">
        <v>140</v>
      </c>
    </row>
    <row r="80" spans="1:11" ht="71.25" customHeight="1" x14ac:dyDescent="0.25">
      <c r="A80" s="5" t="s">
        <v>135</v>
      </c>
      <c r="B80" s="62">
        <v>37770000</v>
      </c>
      <c r="C80" s="5">
        <f>B80*75/100</f>
        <v>28327500</v>
      </c>
      <c r="D80" s="5">
        <f t="shared" si="15"/>
        <v>9442500</v>
      </c>
      <c r="E80" s="5">
        <v>0</v>
      </c>
      <c r="F80" s="5">
        <v>0</v>
      </c>
      <c r="G80" s="5">
        <f t="shared" si="16"/>
        <v>9442500</v>
      </c>
      <c r="H80" s="5">
        <v>1</v>
      </c>
      <c r="I80" s="5" t="s">
        <v>139</v>
      </c>
    </row>
    <row r="81" spans="1:13" ht="196.5" customHeight="1" x14ac:dyDescent="0.25">
      <c r="A81" s="5" t="s">
        <v>145</v>
      </c>
      <c r="B81" s="62">
        <v>288959514</v>
      </c>
      <c r="C81" s="5">
        <f>B81*50/100</f>
        <v>144479757</v>
      </c>
      <c r="D81" s="5">
        <f t="shared" si="15"/>
        <v>144479757</v>
      </c>
      <c r="E81" s="5"/>
      <c r="F81" s="5"/>
      <c r="G81" s="5">
        <f t="shared" si="16"/>
        <v>144479757</v>
      </c>
      <c r="H81" s="5">
        <v>1</v>
      </c>
      <c r="I81" s="5" t="s">
        <v>139</v>
      </c>
    </row>
    <row r="82" spans="1:13" ht="105.75" customHeight="1" x14ac:dyDescent="0.25">
      <c r="A82" s="5" t="s">
        <v>129</v>
      </c>
      <c r="B82" s="5">
        <v>472171185</v>
      </c>
      <c r="C82" s="5">
        <f>B82*50/100</f>
        <v>236085592.5</v>
      </c>
      <c r="D82" s="5">
        <f t="shared" si="15"/>
        <v>236085592.5</v>
      </c>
      <c r="E82" s="5">
        <v>0</v>
      </c>
      <c r="F82" s="5">
        <v>0</v>
      </c>
      <c r="G82" s="5">
        <f t="shared" si="16"/>
        <v>236085592.5</v>
      </c>
      <c r="H82" s="5">
        <v>3</v>
      </c>
      <c r="I82" s="5" t="s">
        <v>144</v>
      </c>
    </row>
    <row r="83" spans="1:13" ht="57.75" customHeight="1" x14ac:dyDescent="0.25">
      <c r="A83" s="5" t="s">
        <v>63</v>
      </c>
      <c r="B83" s="5">
        <v>377777777</v>
      </c>
      <c r="C83" s="5">
        <f>B83*75/100</f>
        <v>283333332.75</v>
      </c>
      <c r="D83" s="5">
        <f t="shared" si="15"/>
        <v>94444444.25</v>
      </c>
      <c r="E83" s="5">
        <v>0</v>
      </c>
      <c r="F83" s="5">
        <v>0</v>
      </c>
      <c r="G83" s="5">
        <f t="shared" si="16"/>
        <v>94444444.25</v>
      </c>
      <c r="H83" s="5">
        <v>3</v>
      </c>
      <c r="I83" s="5" t="s">
        <v>146</v>
      </c>
    </row>
    <row r="84" spans="1:13" ht="63" customHeight="1" x14ac:dyDescent="0.25">
      <c r="A84" s="58" t="s">
        <v>65</v>
      </c>
      <c r="B84" s="58"/>
      <c r="C84" s="58"/>
      <c r="D84" s="58"/>
      <c r="E84" s="58"/>
      <c r="F84" s="58"/>
      <c r="G84" s="58"/>
      <c r="H84" s="58">
        <v>0</v>
      </c>
      <c r="I84" s="58"/>
      <c r="M84" s="29"/>
    </row>
    <row r="85" spans="1:13" x14ac:dyDescent="0.25">
      <c r="A85" s="18" t="s">
        <v>64</v>
      </c>
      <c r="B85" s="18">
        <f>B83+B82+B79+B78+B77</f>
        <v>1881018342</v>
      </c>
      <c r="C85" s="18">
        <f>C83+C82+C79+C78+C77</f>
        <v>1050665920.25</v>
      </c>
      <c r="D85" s="18">
        <f>D83+D82+D79+D78+D77</f>
        <v>830352421.75</v>
      </c>
      <c r="E85" s="18">
        <f>E83+E82+E80+E78</f>
        <v>0</v>
      </c>
      <c r="F85" s="18">
        <f>F83+F82+F80+F78</f>
        <v>0</v>
      </c>
      <c r="G85" s="18">
        <f>G83+G81+G80+G79+G77</f>
        <v>666019006.25</v>
      </c>
      <c r="H85" s="18">
        <f>SUM(H77:H84)</f>
        <v>11</v>
      </c>
      <c r="I85" s="18"/>
    </row>
    <row r="86" spans="1:13" x14ac:dyDescent="0.25">
      <c r="A86" s="20" t="s">
        <v>62</v>
      </c>
      <c r="B86" s="20">
        <f t="shared" ref="B86:I86" si="17">B85+B74+B71</f>
        <v>2583340224</v>
      </c>
      <c r="C86" s="20">
        <f t="shared" si="17"/>
        <v>1411069495.25</v>
      </c>
      <c r="D86" s="20">
        <f t="shared" si="17"/>
        <v>1174180228.75</v>
      </c>
      <c r="E86" s="20">
        <f t="shared" si="17"/>
        <v>0</v>
      </c>
      <c r="F86" s="20">
        <f t="shared" si="17"/>
        <v>44065102</v>
      </c>
      <c r="G86" s="20">
        <f t="shared" si="17"/>
        <v>938358679.25</v>
      </c>
      <c r="H86" s="20">
        <f t="shared" si="17"/>
        <v>13</v>
      </c>
      <c r="I86" s="20">
        <f t="shared" si="17"/>
        <v>1.05</v>
      </c>
    </row>
    <row r="87" spans="1:13" x14ac:dyDescent="0.25">
      <c r="A87" s="92" t="s">
        <v>73</v>
      </c>
      <c r="B87" s="93"/>
      <c r="C87" s="93"/>
      <c r="D87" s="93"/>
      <c r="E87" s="93"/>
      <c r="F87" s="93"/>
      <c r="G87" s="93"/>
      <c r="H87" s="93"/>
      <c r="I87" s="94"/>
    </row>
    <row r="88" spans="1:13" ht="71.25" x14ac:dyDescent="0.25">
      <c r="A88" s="2" t="s">
        <v>0</v>
      </c>
      <c r="B88" s="2" t="s">
        <v>1</v>
      </c>
      <c r="C88" s="2" t="s">
        <v>2</v>
      </c>
      <c r="D88" s="2" t="s">
        <v>3</v>
      </c>
      <c r="E88" s="2" t="s">
        <v>21</v>
      </c>
      <c r="F88" s="12" t="s">
        <v>4</v>
      </c>
      <c r="G88" s="12" t="s">
        <v>5</v>
      </c>
      <c r="H88" s="12" t="s">
        <v>6</v>
      </c>
      <c r="I88" s="14" t="s">
        <v>7</v>
      </c>
    </row>
    <row r="89" spans="1:13" ht="61.5" customHeight="1" x14ac:dyDescent="0.25">
      <c r="A89" s="2" t="s">
        <v>66</v>
      </c>
      <c r="B89" s="5">
        <v>29000000</v>
      </c>
      <c r="C89" s="6">
        <v>15950000</v>
      </c>
      <c r="D89" s="6">
        <f>B89-C89</f>
        <v>13050000</v>
      </c>
      <c r="E89" s="6">
        <v>0</v>
      </c>
      <c r="F89" s="5">
        <v>13050000</v>
      </c>
      <c r="G89" s="5">
        <v>0</v>
      </c>
      <c r="H89" s="5">
        <v>1</v>
      </c>
      <c r="I89" s="4">
        <v>0.8</v>
      </c>
      <c r="J89" s="59" t="s">
        <v>117</v>
      </c>
    </row>
    <row r="90" spans="1:13" x14ac:dyDescent="0.25">
      <c r="A90" s="18" t="s">
        <v>74</v>
      </c>
      <c r="B90" s="18">
        <f>SUM(B89)</f>
        <v>29000000</v>
      </c>
      <c r="C90" s="18">
        <f t="shared" ref="C90:H90" si="18">SUM(C89)</f>
        <v>15950000</v>
      </c>
      <c r="D90" s="18">
        <f t="shared" si="18"/>
        <v>13050000</v>
      </c>
      <c r="E90" s="18">
        <f t="shared" si="18"/>
        <v>0</v>
      </c>
      <c r="F90" s="18">
        <f t="shared" si="18"/>
        <v>13050000</v>
      </c>
      <c r="G90" s="18">
        <f t="shared" si="18"/>
        <v>0</v>
      </c>
      <c r="H90" s="18">
        <f t="shared" si="18"/>
        <v>1</v>
      </c>
      <c r="I90" s="18"/>
    </row>
    <row r="91" spans="1:13" x14ac:dyDescent="0.25">
      <c r="A91" s="92" t="s">
        <v>75</v>
      </c>
      <c r="B91" s="93"/>
      <c r="C91" s="93"/>
      <c r="D91" s="93"/>
      <c r="E91" s="93"/>
      <c r="F91" s="93"/>
      <c r="G91" s="93"/>
      <c r="H91" s="93"/>
      <c r="I91" s="94"/>
    </row>
    <row r="92" spans="1:13" ht="37.5" customHeight="1" x14ac:dyDescent="0.25">
      <c r="A92" s="2" t="s">
        <v>67</v>
      </c>
      <c r="B92" s="5">
        <v>85123710.700000003</v>
      </c>
      <c r="C92" s="5">
        <v>16219000</v>
      </c>
      <c r="D92" s="5">
        <f>B92*30/100</f>
        <v>25537113.210000001</v>
      </c>
      <c r="E92" s="5">
        <v>0</v>
      </c>
      <c r="F92" s="5">
        <v>25537113.210000001</v>
      </c>
      <c r="G92" s="5">
        <v>0</v>
      </c>
      <c r="H92" s="5">
        <v>1</v>
      </c>
      <c r="I92" s="4">
        <v>0.9</v>
      </c>
      <c r="J92" s="59" t="s">
        <v>117</v>
      </c>
    </row>
    <row r="93" spans="1:13" ht="92.25" customHeight="1" x14ac:dyDescent="0.25">
      <c r="A93" s="2" t="s">
        <v>68</v>
      </c>
      <c r="B93" s="5">
        <v>74431495</v>
      </c>
      <c r="C93" s="5">
        <v>40937322</v>
      </c>
      <c r="D93" s="5">
        <f>B93-C93</f>
        <v>33494173</v>
      </c>
      <c r="E93" s="5">
        <v>0</v>
      </c>
      <c r="F93" s="5">
        <v>33494173</v>
      </c>
      <c r="G93" s="5">
        <v>0</v>
      </c>
      <c r="H93" s="5">
        <v>2</v>
      </c>
      <c r="I93" s="4">
        <v>0.8</v>
      </c>
      <c r="J93" s="59" t="s">
        <v>117</v>
      </c>
    </row>
    <row r="94" spans="1:13" ht="62.25" customHeight="1" x14ac:dyDescent="0.25">
      <c r="A94" s="2" t="s">
        <v>69</v>
      </c>
      <c r="B94" s="5">
        <v>130991780</v>
      </c>
      <c r="C94" s="5">
        <v>91694246</v>
      </c>
      <c r="D94" s="5">
        <f>B94-C94</f>
        <v>39297534</v>
      </c>
      <c r="E94" s="5">
        <v>0</v>
      </c>
      <c r="F94" s="5">
        <v>39297534</v>
      </c>
      <c r="G94" s="5">
        <v>0</v>
      </c>
      <c r="H94" s="5">
        <v>3</v>
      </c>
      <c r="I94" s="4">
        <v>0.8</v>
      </c>
      <c r="J94" s="59" t="s">
        <v>117</v>
      </c>
    </row>
    <row r="95" spans="1:13" x14ac:dyDescent="0.25">
      <c r="A95" s="16" t="s">
        <v>70</v>
      </c>
      <c r="B95" s="18">
        <f>SUM(B92:B94)</f>
        <v>290546985.69999999</v>
      </c>
      <c r="C95" s="18">
        <f t="shared" ref="C95:H95" si="19">SUM(C92:C94)</f>
        <v>148850568</v>
      </c>
      <c r="D95" s="18">
        <f t="shared" si="19"/>
        <v>98328820.210000008</v>
      </c>
      <c r="E95" s="18">
        <f t="shared" si="19"/>
        <v>0</v>
      </c>
      <c r="F95" s="18">
        <f t="shared" si="19"/>
        <v>98328820.210000008</v>
      </c>
      <c r="G95" s="18">
        <f t="shared" si="19"/>
        <v>0</v>
      </c>
      <c r="H95" s="18">
        <f t="shared" si="19"/>
        <v>6</v>
      </c>
      <c r="I95" s="18"/>
    </row>
    <row r="96" spans="1:13" x14ac:dyDescent="0.25">
      <c r="A96" s="92" t="s">
        <v>76</v>
      </c>
      <c r="B96" s="93"/>
      <c r="C96" s="93"/>
      <c r="D96" s="93"/>
      <c r="E96" s="93"/>
      <c r="F96" s="93"/>
      <c r="G96" s="93"/>
      <c r="H96" s="93"/>
      <c r="I96" s="94"/>
    </row>
    <row r="97" spans="1:10" ht="43.5" customHeight="1" x14ac:dyDescent="0.25">
      <c r="A97" s="5" t="s">
        <v>71</v>
      </c>
      <c r="B97" s="5">
        <v>71250600</v>
      </c>
      <c r="C97" s="5">
        <f>B97*60/100</f>
        <v>42750360</v>
      </c>
      <c r="D97" s="5">
        <f>B97-C97</f>
        <v>28500240</v>
      </c>
      <c r="E97" s="5">
        <v>0</v>
      </c>
      <c r="F97" s="5">
        <f>D97-G97</f>
        <v>94752</v>
      </c>
      <c r="G97" s="5">
        <v>28405488</v>
      </c>
      <c r="H97" s="5">
        <v>1</v>
      </c>
      <c r="I97" s="4">
        <v>0.1</v>
      </c>
      <c r="J97" s="59" t="s">
        <v>117</v>
      </c>
    </row>
    <row r="98" spans="1:10" x14ac:dyDescent="0.25">
      <c r="A98" s="18" t="s">
        <v>72</v>
      </c>
      <c r="B98" s="18">
        <f>SUM(B97)</f>
        <v>71250600</v>
      </c>
      <c r="C98" s="18">
        <f t="shared" ref="C98:I98" si="20">SUM(C97)</f>
        <v>42750360</v>
      </c>
      <c r="D98" s="18">
        <f t="shared" si="20"/>
        <v>28500240</v>
      </c>
      <c r="E98" s="18">
        <f t="shared" si="20"/>
        <v>0</v>
      </c>
      <c r="F98" s="18">
        <f t="shared" si="20"/>
        <v>94752</v>
      </c>
      <c r="G98" s="18">
        <f t="shared" si="20"/>
        <v>28405488</v>
      </c>
      <c r="H98" s="18">
        <f t="shared" si="20"/>
        <v>1</v>
      </c>
      <c r="I98" s="18">
        <f t="shared" si="20"/>
        <v>0.1</v>
      </c>
    </row>
    <row r="99" spans="1:10" x14ac:dyDescent="0.25">
      <c r="A99" s="92" t="s">
        <v>84</v>
      </c>
      <c r="B99" s="93"/>
      <c r="C99" s="93"/>
      <c r="D99" s="93"/>
      <c r="E99" s="93"/>
      <c r="F99" s="93"/>
      <c r="G99" s="93"/>
      <c r="H99" s="93"/>
      <c r="I99" s="94"/>
    </row>
    <row r="100" spans="1:10" ht="48.75" customHeight="1" x14ac:dyDescent="0.25">
      <c r="A100" s="21" t="s">
        <v>77</v>
      </c>
      <c r="B100" s="5">
        <v>333314282</v>
      </c>
      <c r="C100" s="5">
        <f>B100*55/100</f>
        <v>183322855.09999999</v>
      </c>
      <c r="D100" s="5">
        <f>B100-C100</f>
        <v>149991426.90000001</v>
      </c>
      <c r="E100" s="5">
        <v>0</v>
      </c>
      <c r="F100" s="5">
        <v>0</v>
      </c>
      <c r="G100" s="5">
        <f t="shared" ref="G100:G107" si="21">D100</f>
        <v>149991426.90000001</v>
      </c>
      <c r="H100" s="5">
        <v>1</v>
      </c>
      <c r="I100" s="5" t="s">
        <v>147</v>
      </c>
    </row>
    <row r="101" spans="1:10" ht="47.25" hidden="1" customHeight="1" x14ac:dyDescent="0.25">
      <c r="A101" s="43" t="s">
        <v>100</v>
      </c>
      <c r="B101" s="44">
        <v>316674569</v>
      </c>
      <c r="C101" s="5">
        <f>B101*55/100</f>
        <v>174171012.94999999</v>
      </c>
      <c r="D101" s="5">
        <f t="shared" ref="D101:D109" si="22">B101-C101</f>
        <v>142503556.05000001</v>
      </c>
      <c r="E101" s="44"/>
      <c r="F101" s="44"/>
      <c r="G101" s="5">
        <v>0</v>
      </c>
      <c r="H101" s="44">
        <v>0</v>
      </c>
      <c r="I101" s="5" t="s">
        <v>147</v>
      </c>
    </row>
    <row r="102" spans="1:10" ht="48" customHeight="1" x14ac:dyDescent="0.25">
      <c r="A102" s="21" t="s">
        <v>78</v>
      </c>
      <c r="B102" s="5">
        <v>48555600</v>
      </c>
      <c r="C102" s="5">
        <f>B102*45/100</f>
        <v>21850020</v>
      </c>
      <c r="D102" s="5">
        <f t="shared" si="22"/>
        <v>26705580</v>
      </c>
      <c r="E102" s="5">
        <v>0</v>
      </c>
      <c r="F102" s="5">
        <v>0</v>
      </c>
      <c r="G102" s="5">
        <f t="shared" si="21"/>
        <v>26705580</v>
      </c>
      <c r="H102" s="5">
        <v>1</v>
      </c>
      <c r="I102" s="5" t="s">
        <v>147</v>
      </c>
    </row>
    <row r="103" spans="1:10" ht="61.5" customHeight="1" x14ac:dyDescent="0.25">
      <c r="A103" s="21" t="s">
        <v>79</v>
      </c>
      <c r="B103" s="5">
        <v>317497299</v>
      </c>
      <c r="C103" s="5">
        <f>B103*70/100</f>
        <v>222248109.30000001</v>
      </c>
      <c r="D103" s="5">
        <f t="shared" si="22"/>
        <v>95249189.699999988</v>
      </c>
      <c r="E103" s="5">
        <v>0</v>
      </c>
      <c r="F103" s="5">
        <v>0</v>
      </c>
      <c r="G103" s="5">
        <f t="shared" si="21"/>
        <v>95249189.699999988</v>
      </c>
      <c r="H103" s="5">
        <v>3</v>
      </c>
      <c r="I103" s="5" t="s">
        <v>147</v>
      </c>
    </row>
    <row r="104" spans="1:10" ht="81.75" customHeight="1" x14ac:dyDescent="0.25">
      <c r="A104" s="33" t="s">
        <v>80</v>
      </c>
      <c r="B104" s="5">
        <v>235236000</v>
      </c>
      <c r="C104" s="5">
        <f>B104*60/100</f>
        <v>141141600</v>
      </c>
      <c r="D104" s="5">
        <f t="shared" si="22"/>
        <v>94094400</v>
      </c>
      <c r="E104" s="5">
        <v>0</v>
      </c>
      <c r="F104" s="5">
        <v>0</v>
      </c>
      <c r="G104" s="5">
        <f t="shared" si="21"/>
        <v>94094400</v>
      </c>
      <c r="H104" s="5">
        <v>1</v>
      </c>
      <c r="I104" s="5" t="s">
        <v>139</v>
      </c>
    </row>
    <row r="105" spans="1:10" ht="179.25" customHeight="1" x14ac:dyDescent="0.25">
      <c r="A105" s="21" t="s">
        <v>81</v>
      </c>
      <c r="B105" s="5">
        <v>122821134</v>
      </c>
      <c r="C105" s="5">
        <f>B105*70/100</f>
        <v>85974793.799999997</v>
      </c>
      <c r="D105" s="5">
        <f t="shared" si="22"/>
        <v>36846340.200000003</v>
      </c>
      <c r="E105" s="5">
        <v>0</v>
      </c>
      <c r="F105" s="5">
        <v>0</v>
      </c>
      <c r="G105" s="5">
        <v>36846340.200000003</v>
      </c>
      <c r="H105" s="5">
        <v>3</v>
      </c>
      <c r="I105" s="5" t="s">
        <v>142</v>
      </c>
    </row>
    <row r="106" spans="1:10" ht="225.75" hidden="1" customHeight="1" x14ac:dyDescent="0.25">
      <c r="A106" s="43" t="s">
        <v>81</v>
      </c>
      <c r="B106" s="44">
        <v>81880756</v>
      </c>
      <c r="C106" s="5">
        <f>B106*60/100</f>
        <v>49128453.600000001</v>
      </c>
      <c r="D106" s="5">
        <f t="shared" si="22"/>
        <v>32752302.399999999</v>
      </c>
      <c r="E106" s="44">
        <v>0</v>
      </c>
      <c r="F106" s="44">
        <v>0</v>
      </c>
      <c r="G106" s="44">
        <v>20470189</v>
      </c>
      <c r="H106" s="44">
        <v>0</v>
      </c>
      <c r="I106" s="5" t="s">
        <v>20</v>
      </c>
    </row>
    <row r="107" spans="1:10" ht="172.5" customHeight="1" x14ac:dyDescent="0.25">
      <c r="A107" s="34" t="s">
        <v>82</v>
      </c>
      <c r="B107" s="35">
        <v>195999000</v>
      </c>
      <c r="C107" s="5">
        <f>B107*75/100</f>
        <v>146999250</v>
      </c>
      <c r="D107" s="5">
        <f t="shared" si="22"/>
        <v>48999750</v>
      </c>
      <c r="E107" s="35">
        <v>0</v>
      </c>
      <c r="F107" s="5">
        <v>0</v>
      </c>
      <c r="G107" s="5">
        <f t="shared" si="21"/>
        <v>48999750</v>
      </c>
      <c r="H107" s="35">
        <v>3</v>
      </c>
      <c r="I107" s="35" t="s">
        <v>139</v>
      </c>
    </row>
    <row r="108" spans="1:10" ht="69" customHeight="1" x14ac:dyDescent="0.25">
      <c r="A108" s="45" t="s">
        <v>83</v>
      </c>
      <c r="B108" s="46"/>
      <c r="C108" s="5"/>
      <c r="D108" s="5">
        <f t="shared" si="22"/>
        <v>0</v>
      </c>
      <c r="E108" s="47"/>
      <c r="F108" s="42"/>
      <c r="G108" s="42"/>
      <c r="H108" s="48">
        <v>1</v>
      </c>
      <c r="I108" s="45" t="s">
        <v>142</v>
      </c>
    </row>
    <row r="109" spans="1:10" ht="51.75" customHeight="1" x14ac:dyDescent="0.25">
      <c r="A109" s="52" t="s">
        <v>109</v>
      </c>
      <c r="B109" s="55">
        <v>86769500</v>
      </c>
      <c r="C109" s="5">
        <f>B109*75/100</f>
        <v>65077125</v>
      </c>
      <c r="D109" s="5">
        <f t="shared" si="22"/>
        <v>21692375</v>
      </c>
      <c r="E109" s="56">
        <v>33619600</v>
      </c>
      <c r="F109" s="53"/>
      <c r="G109" s="53">
        <v>21692375</v>
      </c>
      <c r="H109" s="51">
        <v>1</v>
      </c>
      <c r="I109" s="52" t="s">
        <v>146</v>
      </c>
    </row>
    <row r="110" spans="1:10" x14ac:dyDescent="0.25">
      <c r="A110" s="16" t="s">
        <v>74</v>
      </c>
      <c r="B110" s="19">
        <f t="shared" ref="B110:G110" si="23">B107+B105+B104+B103+B102+B100+B109</f>
        <v>1340192815</v>
      </c>
      <c r="C110" s="19">
        <f t="shared" si="23"/>
        <v>866613753.20000005</v>
      </c>
      <c r="D110" s="19">
        <f t="shared" si="23"/>
        <v>473579061.79999995</v>
      </c>
      <c r="E110" s="19">
        <f t="shared" si="23"/>
        <v>33619600</v>
      </c>
      <c r="F110" s="19">
        <f t="shared" si="23"/>
        <v>0</v>
      </c>
      <c r="G110" s="19">
        <f t="shared" si="23"/>
        <v>473579061.79999995</v>
      </c>
      <c r="H110" s="19">
        <f>H107+H105+H104+H103+H102+H100+H109+H108</f>
        <v>14</v>
      </c>
      <c r="I110" s="19"/>
    </row>
    <row r="111" spans="1:10" ht="28.5" x14ac:dyDescent="0.25">
      <c r="A111" s="49" t="s">
        <v>97</v>
      </c>
      <c r="B111" s="28">
        <f t="shared" ref="B111:H111" si="24">B110+B98+B95+B90</f>
        <v>1730990400.7</v>
      </c>
      <c r="C111" s="28">
        <f t="shared" si="24"/>
        <v>1074164681.2</v>
      </c>
      <c r="D111" s="28">
        <f t="shared" si="24"/>
        <v>613458122.00999999</v>
      </c>
      <c r="E111" s="28">
        <f t="shared" si="24"/>
        <v>33619600</v>
      </c>
      <c r="F111" s="28">
        <f t="shared" si="24"/>
        <v>111473572.21000001</v>
      </c>
      <c r="G111" s="28">
        <f t="shared" si="24"/>
        <v>501984549.79999995</v>
      </c>
      <c r="H111" s="28">
        <f t="shared" si="24"/>
        <v>22</v>
      </c>
      <c r="I111" s="36"/>
    </row>
    <row r="112" spans="1:10" x14ac:dyDescent="0.25">
      <c r="A112" s="50" t="s">
        <v>98</v>
      </c>
      <c r="B112" s="19">
        <f t="shared" ref="B112:H112" si="25">B110+B85+B66+B45+B18</f>
        <v>15082138962</v>
      </c>
      <c r="C112" s="19">
        <f t="shared" si="25"/>
        <v>9331324094.5</v>
      </c>
      <c r="D112" s="19">
        <f t="shared" si="25"/>
        <v>5686463396.5</v>
      </c>
      <c r="E112" s="19">
        <f t="shared" si="25"/>
        <v>97971071</v>
      </c>
      <c r="F112" s="19">
        <f t="shared" si="25"/>
        <v>0</v>
      </c>
      <c r="G112" s="19">
        <f t="shared" si="25"/>
        <v>5586481452</v>
      </c>
      <c r="H112" s="19">
        <f t="shared" si="25"/>
        <v>139</v>
      </c>
      <c r="I112" s="16"/>
    </row>
    <row r="113" spans="1:9" x14ac:dyDescent="0.25">
      <c r="A113" s="39" t="s">
        <v>94</v>
      </c>
      <c r="B113" s="40">
        <f t="shared" ref="B113:H113" si="26">B98+B95+B90+B74+B71+B57+B53+B30+B12+B5</f>
        <v>7460056388.6999998</v>
      </c>
      <c r="C113" s="40">
        <f t="shared" si="26"/>
        <v>3996569997.25</v>
      </c>
      <c r="D113" s="40">
        <f t="shared" si="26"/>
        <v>2955565494.2600002</v>
      </c>
      <c r="E113" s="40">
        <f t="shared" si="26"/>
        <v>0</v>
      </c>
      <c r="F113" s="40">
        <f t="shared" si="26"/>
        <v>1904198621.51</v>
      </c>
      <c r="G113" s="40">
        <f t="shared" si="26"/>
        <v>1014906205</v>
      </c>
      <c r="H113" s="40">
        <f t="shared" si="26"/>
        <v>94</v>
      </c>
      <c r="I113" s="41"/>
    </row>
    <row r="114" spans="1:9" ht="28.5" x14ac:dyDescent="0.25">
      <c r="A114" s="37" t="s">
        <v>93</v>
      </c>
      <c r="B114" s="38">
        <f t="shared" ref="B114:H114" si="27">B111+B86+B67+B46+B19</f>
        <v>22542195350.700001</v>
      </c>
      <c r="C114" s="38">
        <f t="shared" si="27"/>
        <v>13327894091.75</v>
      </c>
      <c r="D114" s="38">
        <f t="shared" si="27"/>
        <v>8642028890.7600002</v>
      </c>
      <c r="E114" s="38">
        <f t="shared" si="27"/>
        <v>97971071</v>
      </c>
      <c r="F114" s="38">
        <f t="shared" si="27"/>
        <v>1904198621.51</v>
      </c>
      <c r="G114" s="38">
        <f t="shared" si="27"/>
        <v>6601387657</v>
      </c>
      <c r="H114" s="38">
        <f t="shared" si="27"/>
        <v>233</v>
      </c>
      <c r="I114" s="38"/>
    </row>
  </sheetData>
  <autoFilter ref="J1:J114"/>
  <mergeCells count="16">
    <mergeCell ref="A54:I54"/>
    <mergeCell ref="A58:I58"/>
    <mergeCell ref="A68:I68"/>
    <mergeCell ref="A72:I72"/>
    <mergeCell ref="A1:I1"/>
    <mergeCell ref="A20:I20"/>
    <mergeCell ref="A31:I31"/>
    <mergeCell ref="A3:I3"/>
    <mergeCell ref="A6:I6"/>
    <mergeCell ref="A13:I13"/>
    <mergeCell ref="A47:I47"/>
    <mergeCell ref="A99:I99"/>
    <mergeCell ref="A87:I87"/>
    <mergeCell ref="A91:I91"/>
    <mergeCell ref="A96:I96"/>
    <mergeCell ref="A75:I75"/>
  </mergeCells>
  <pageMargins left="0.19685039370078741" right="0.19685039370078741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tabSelected="1" workbookViewId="0">
      <selection activeCell="D147" sqref="D147:D148"/>
    </sheetView>
  </sheetViews>
  <sheetFormatPr defaultRowHeight="15" x14ac:dyDescent="0.25"/>
  <cols>
    <col min="1" max="1" width="4.7109375" customWidth="1"/>
    <col min="2" max="2" width="23" customWidth="1"/>
    <col min="3" max="3" width="23.7109375" customWidth="1"/>
    <col min="4" max="4" width="9.140625" style="72" customWidth="1"/>
  </cols>
  <sheetData>
    <row r="1" spans="1:8" ht="55.5" customHeight="1" x14ac:dyDescent="0.25">
      <c r="A1" s="54"/>
      <c r="B1" s="121" t="s">
        <v>103</v>
      </c>
      <c r="C1" s="121"/>
      <c r="D1" s="121"/>
      <c r="E1" s="121"/>
      <c r="F1" s="121"/>
      <c r="G1" s="121"/>
      <c r="H1" s="121"/>
    </row>
    <row r="2" spans="1:8" x14ac:dyDescent="0.25">
      <c r="A2" s="54"/>
      <c r="B2" s="99" t="s">
        <v>88</v>
      </c>
      <c r="C2" s="99"/>
    </row>
    <row r="3" spans="1:8" ht="28.5" x14ac:dyDescent="0.25">
      <c r="A3" s="54"/>
      <c r="B3" s="2" t="s">
        <v>0</v>
      </c>
      <c r="C3" s="2" t="s">
        <v>156</v>
      </c>
      <c r="D3" s="26"/>
    </row>
    <row r="4" spans="1:8" ht="69" customHeight="1" x14ac:dyDescent="0.25">
      <c r="A4" s="54">
        <v>1</v>
      </c>
      <c r="B4" s="103" t="s">
        <v>16</v>
      </c>
      <c r="C4" s="64" t="s">
        <v>233</v>
      </c>
      <c r="D4" s="69" t="s">
        <v>218</v>
      </c>
    </row>
    <row r="5" spans="1:8" s="67" customFormat="1" ht="28.5" x14ac:dyDescent="0.25">
      <c r="A5" s="54"/>
      <c r="B5" s="109"/>
      <c r="C5" s="73" t="s">
        <v>225</v>
      </c>
      <c r="D5" s="69" t="s">
        <v>218</v>
      </c>
    </row>
    <row r="6" spans="1:8" s="67" customFormat="1" x14ac:dyDescent="0.25">
      <c r="A6" s="54"/>
      <c r="B6" s="109"/>
      <c r="C6" s="73" t="s">
        <v>226</v>
      </c>
      <c r="D6" s="69" t="s">
        <v>218</v>
      </c>
    </row>
    <row r="7" spans="1:8" s="67" customFormat="1" x14ac:dyDescent="0.25">
      <c r="A7" s="54"/>
      <c r="B7" s="109"/>
      <c r="C7" s="73" t="s">
        <v>227</v>
      </c>
      <c r="D7" s="69" t="s">
        <v>218</v>
      </c>
    </row>
    <row r="8" spans="1:8" s="67" customFormat="1" x14ac:dyDescent="0.25">
      <c r="A8" s="54"/>
      <c r="B8" s="109"/>
      <c r="C8" s="73" t="s">
        <v>228</v>
      </c>
      <c r="D8" s="69" t="s">
        <v>218</v>
      </c>
    </row>
    <row r="9" spans="1:8" s="67" customFormat="1" x14ac:dyDescent="0.25">
      <c r="A9" s="54"/>
      <c r="B9" s="109"/>
      <c r="C9" s="73" t="s">
        <v>229</v>
      </c>
      <c r="D9" s="69" t="s">
        <v>218</v>
      </c>
    </row>
    <row r="10" spans="1:8" s="67" customFormat="1" x14ac:dyDescent="0.25">
      <c r="A10" s="54"/>
      <c r="B10" s="109"/>
      <c r="C10" s="73" t="s">
        <v>230</v>
      </c>
      <c r="D10" s="69" t="s">
        <v>218</v>
      </c>
    </row>
    <row r="11" spans="1:8" s="67" customFormat="1" x14ac:dyDescent="0.25">
      <c r="A11" s="54"/>
      <c r="B11" s="109"/>
      <c r="C11" s="73" t="s">
        <v>231</v>
      </c>
      <c r="D11" s="69" t="s">
        <v>218</v>
      </c>
    </row>
    <row r="12" spans="1:8" s="67" customFormat="1" x14ac:dyDescent="0.25">
      <c r="A12" s="54"/>
      <c r="B12" s="104"/>
      <c r="C12" s="73" t="s">
        <v>232</v>
      </c>
      <c r="D12" s="69" t="s">
        <v>218</v>
      </c>
    </row>
    <row r="13" spans="1:8" s="67" customFormat="1" ht="62.25" customHeight="1" x14ac:dyDescent="0.25">
      <c r="A13" s="54"/>
      <c r="B13" s="110" t="s">
        <v>258</v>
      </c>
      <c r="C13" s="73" t="s">
        <v>234</v>
      </c>
      <c r="D13" s="69" t="s">
        <v>218</v>
      </c>
    </row>
    <row r="14" spans="1:8" s="67" customFormat="1" ht="51" customHeight="1" x14ac:dyDescent="0.25">
      <c r="A14" s="54"/>
      <c r="B14" s="110"/>
      <c r="C14" s="73" t="s">
        <v>235</v>
      </c>
      <c r="D14" s="69" t="s">
        <v>218</v>
      </c>
    </row>
    <row r="15" spans="1:8" s="67" customFormat="1" ht="66" customHeight="1" x14ac:dyDescent="0.25">
      <c r="A15" s="54"/>
      <c r="B15" s="110"/>
      <c r="C15" s="73" t="s">
        <v>236</v>
      </c>
      <c r="D15" s="69" t="s">
        <v>218</v>
      </c>
    </row>
    <row r="16" spans="1:8" s="67" customFormat="1" ht="63.75" customHeight="1" x14ac:dyDescent="0.25">
      <c r="A16" s="54"/>
      <c r="B16" s="110"/>
      <c r="C16" s="73" t="s">
        <v>229</v>
      </c>
      <c r="D16" s="69" t="s">
        <v>218</v>
      </c>
    </row>
    <row r="17" spans="1:4" ht="42.75" customHeight="1" x14ac:dyDescent="0.25">
      <c r="A17" s="54">
        <v>2</v>
      </c>
      <c r="B17" s="110"/>
      <c r="C17" s="24" t="s">
        <v>237</v>
      </c>
      <c r="D17" s="69" t="s">
        <v>218</v>
      </c>
    </row>
    <row r="18" spans="1:4" s="67" customFormat="1" ht="38.25" customHeight="1" x14ac:dyDescent="0.25">
      <c r="A18" s="54"/>
      <c r="B18" s="110"/>
      <c r="C18" s="24" t="s">
        <v>238</v>
      </c>
      <c r="D18" s="69" t="s">
        <v>218</v>
      </c>
    </row>
    <row r="19" spans="1:4" s="67" customFormat="1" ht="73.5" customHeight="1" x14ac:dyDescent="0.25">
      <c r="A19" s="54"/>
      <c r="B19" s="111" t="s">
        <v>18</v>
      </c>
      <c r="C19" s="84" t="s">
        <v>240</v>
      </c>
      <c r="D19" s="69" t="s">
        <v>218</v>
      </c>
    </row>
    <row r="20" spans="1:4" ht="71.25" customHeight="1" x14ac:dyDescent="0.25">
      <c r="A20" s="54">
        <v>3</v>
      </c>
      <c r="B20" s="112"/>
      <c r="C20" s="84" t="s">
        <v>239</v>
      </c>
      <c r="D20" s="69" t="s">
        <v>218</v>
      </c>
    </row>
    <row r="21" spans="1:4" ht="108.75" customHeight="1" x14ac:dyDescent="0.25">
      <c r="A21" s="113">
        <v>4</v>
      </c>
      <c r="B21" s="114" t="s">
        <v>19</v>
      </c>
      <c r="C21" s="64" t="s">
        <v>155</v>
      </c>
      <c r="D21" s="26" t="s">
        <v>218</v>
      </c>
    </row>
    <row r="22" spans="1:4" x14ac:dyDescent="0.25">
      <c r="A22" s="113"/>
      <c r="B22" s="115"/>
      <c r="C22" s="64" t="s">
        <v>157</v>
      </c>
      <c r="D22" s="26" t="s">
        <v>218</v>
      </c>
    </row>
    <row r="23" spans="1:4" ht="92.25" customHeight="1" x14ac:dyDescent="0.25">
      <c r="A23" s="113"/>
      <c r="B23" s="115"/>
      <c r="C23" s="64" t="s">
        <v>158</v>
      </c>
      <c r="D23" s="26" t="s">
        <v>218</v>
      </c>
    </row>
    <row r="24" spans="1:4" x14ac:dyDescent="0.25">
      <c r="A24" s="113"/>
      <c r="B24" s="115"/>
      <c r="C24" s="64" t="s">
        <v>159</v>
      </c>
      <c r="D24" s="26" t="s">
        <v>218</v>
      </c>
    </row>
    <row r="25" spans="1:4" ht="28.5" x14ac:dyDescent="0.25">
      <c r="A25" s="113"/>
      <c r="B25" s="115"/>
      <c r="C25" s="64" t="s">
        <v>160</v>
      </c>
      <c r="D25" s="26" t="s">
        <v>218</v>
      </c>
    </row>
    <row r="26" spans="1:4" x14ac:dyDescent="0.25">
      <c r="A26" s="54"/>
      <c r="B26" s="19" t="s">
        <v>85</v>
      </c>
      <c r="C26" s="19"/>
      <c r="D26" s="26"/>
    </row>
    <row r="27" spans="1:4" x14ac:dyDescent="0.25">
      <c r="A27" s="54"/>
      <c r="B27" s="105" t="s">
        <v>104</v>
      </c>
      <c r="C27" s="105"/>
      <c r="D27" s="26"/>
    </row>
    <row r="28" spans="1:4" x14ac:dyDescent="0.25">
      <c r="A28" s="54"/>
      <c r="B28" s="2" t="s">
        <v>0</v>
      </c>
      <c r="C28" s="2"/>
      <c r="D28" s="26"/>
    </row>
    <row r="29" spans="1:4" ht="42" customHeight="1" x14ac:dyDescent="0.25">
      <c r="A29" s="113">
        <v>5</v>
      </c>
      <c r="B29" s="106" t="s">
        <v>119</v>
      </c>
      <c r="C29" s="2" t="s">
        <v>162</v>
      </c>
      <c r="D29" s="26" t="s">
        <v>218</v>
      </c>
    </row>
    <row r="30" spans="1:4" x14ac:dyDescent="0.25">
      <c r="A30" s="113"/>
      <c r="B30" s="107"/>
      <c r="C30" s="2" t="s">
        <v>163</v>
      </c>
      <c r="D30" s="26" t="s">
        <v>218</v>
      </c>
    </row>
    <row r="31" spans="1:4" x14ac:dyDescent="0.25">
      <c r="A31" s="113"/>
      <c r="B31" s="107"/>
      <c r="C31" s="2" t="s">
        <v>164</v>
      </c>
      <c r="D31" s="26" t="s">
        <v>218</v>
      </c>
    </row>
    <row r="32" spans="1:4" x14ac:dyDescent="0.25">
      <c r="A32" s="113"/>
      <c r="B32" s="107"/>
      <c r="C32" s="2" t="s">
        <v>165</v>
      </c>
      <c r="D32" s="26" t="s">
        <v>218</v>
      </c>
    </row>
    <row r="33" spans="1:4" x14ac:dyDescent="0.25">
      <c r="A33" s="113"/>
      <c r="B33" s="107"/>
      <c r="C33" s="2" t="s">
        <v>166</v>
      </c>
      <c r="D33" s="26" t="s">
        <v>218</v>
      </c>
    </row>
    <row r="34" spans="1:4" x14ac:dyDescent="0.25">
      <c r="A34" s="113"/>
      <c r="B34" s="107"/>
      <c r="C34" s="2" t="s">
        <v>167</v>
      </c>
      <c r="D34" s="26" t="s">
        <v>218</v>
      </c>
    </row>
    <row r="35" spans="1:4" x14ac:dyDescent="0.25">
      <c r="A35" s="113"/>
      <c r="B35" s="107"/>
      <c r="C35" s="2" t="s">
        <v>168</v>
      </c>
      <c r="D35" s="26" t="s">
        <v>218</v>
      </c>
    </row>
    <row r="36" spans="1:4" ht="28.5" x14ac:dyDescent="0.25">
      <c r="A36" s="113"/>
      <c r="B36" s="107"/>
      <c r="C36" s="2" t="s">
        <v>169</v>
      </c>
      <c r="D36" s="26" t="s">
        <v>218</v>
      </c>
    </row>
    <row r="37" spans="1:4" x14ac:dyDescent="0.25">
      <c r="A37" s="113"/>
      <c r="B37" s="107"/>
      <c r="C37" s="2" t="s">
        <v>170</v>
      </c>
      <c r="D37" s="26" t="s">
        <v>218</v>
      </c>
    </row>
    <row r="38" spans="1:4" ht="28.5" x14ac:dyDescent="0.25">
      <c r="A38" s="113"/>
      <c r="B38" s="107"/>
      <c r="C38" s="2" t="s">
        <v>171</v>
      </c>
      <c r="D38" s="26" t="s">
        <v>218</v>
      </c>
    </row>
    <row r="39" spans="1:4" ht="28.5" x14ac:dyDescent="0.25">
      <c r="A39" s="113"/>
      <c r="B39" s="107"/>
      <c r="C39" s="2" t="s">
        <v>172</v>
      </c>
      <c r="D39" s="26" t="s">
        <v>218</v>
      </c>
    </row>
    <row r="40" spans="1:4" x14ac:dyDescent="0.25">
      <c r="A40" s="113"/>
      <c r="B40" s="107"/>
      <c r="C40" s="2" t="s">
        <v>173</v>
      </c>
      <c r="D40" s="26" t="s">
        <v>218</v>
      </c>
    </row>
    <row r="41" spans="1:4" x14ac:dyDescent="0.25">
      <c r="A41" s="113"/>
      <c r="B41" s="107"/>
      <c r="C41" s="2" t="s">
        <v>174</v>
      </c>
      <c r="D41" s="26" t="s">
        <v>218</v>
      </c>
    </row>
    <row r="42" spans="1:4" x14ac:dyDescent="0.25">
      <c r="A42" s="113"/>
      <c r="B42" s="107"/>
      <c r="C42" s="2" t="s">
        <v>175</v>
      </c>
      <c r="D42" s="26" t="s">
        <v>218</v>
      </c>
    </row>
    <row r="43" spans="1:4" x14ac:dyDescent="0.25">
      <c r="A43" s="113"/>
      <c r="B43" s="107"/>
      <c r="C43" s="2" t="s">
        <v>176</v>
      </c>
      <c r="D43" s="26" t="s">
        <v>218</v>
      </c>
    </row>
    <row r="44" spans="1:4" x14ac:dyDescent="0.25">
      <c r="A44" s="113"/>
      <c r="B44" s="107"/>
      <c r="C44" s="2" t="s">
        <v>177</v>
      </c>
      <c r="D44" s="26" t="s">
        <v>218</v>
      </c>
    </row>
    <row r="45" spans="1:4" x14ac:dyDescent="0.25">
      <c r="A45" s="113"/>
      <c r="B45" s="107"/>
      <c r="C45" s="2" t="s">
        <v>178</v>
      </c>
      <c r="D45" s="26" t="s">
        <v>218</v>
      </c>
    </row>
    <row r="46" spans="1:4" ht="28.5" x14ac:dyDescent="0.25">
      <c r="A46" s="113"/>
      <c r="B46" s="107"/>
      <c r="C46" s="2" t="s">
        <v>179</v>
      </c>
      <c r="D46" s="26" t="s">
        <v>218</v>
      </c>
    </row>
    <row r="47" spans="1:4" ht="28.5" x14ac:dyDescent="0.25">
      <c r="A47" s="113"/>
      <c r="B47" s="107"/>
      <c r="C47" s="2" t="s">
        <v>180</v>
      </c>
      <c r="D47" s="26" t="s">
        <v>218</v>
      </c>
    </row>
    <row r="48" spans="1:4" ht="28.5" x14ac:dyDescent="0.25">
      <c r="A48" s="113"/>
      <c r="B48" s="107"/>
      <c r="C48" s="2" t="s">
        <v>181</v>
      </c>
      <c r="D48" s="26" t="s">
        <v>218</v>
      </c>
    </row>
    <row r="49" spans="1:4" s="67" customFormat="1" ht="83.25" customHeight="1" x14ac:dyDescent="0.25">
      <c r="A49" s="113">
        <v>6</v>
      </c>
      <c r="B49" s="106" t="s">
        <v>215</v>
      </c>
      <c r="C49" s="69" t="s">
        <v>214</v>
      </c>
      <c r="D49" s="26" t="s">
        <v>218</v>
      </c>
    </row>
    <row r="50" spans="1:4" ht="114" x14ac:dyDescent="0.25">
      <c r="A50" s="113"/>
      <c r="B50" s="107"/>
      <c r="C50" s="75" t="s">
        <v>216</v>
      </c>
      <c r="D50" s="26" t="s">
        <v>218</v>
      </c>
    </row>
    <row r="51" spans="1:4" s="67" customFormat="1" ht="52.5" customHeight="1" x14ac:dyDescent="0.25">
      <c r="A51" s="78"/>
      <c r="B51" s="106" t="s">
        <v>217</v>
      </c>
      <c r="C51" s="77" t="s">
        <v>247</v>
      </c>
      <c r="D51" s="26" t="s">
        <v>218</v>
      </c>
    </row>
    <row r="52" spans="1:4" s="67" customFormat="1" x14ac:dyDescent="0.25">
      <c r="A52" s="78"/>
      <c r="B52" s="107"/>
      <c r="C52" s="77" t="s">
        <v>248</v>
      </c>
      <c r="D52" s="26" t="s">
        <v>218</v>
      </c>
    </row>
    <row r="53" spans="1:4" s="67" customFormat="1" x14ac:dyDescent="0.25">
      <c r="A53" s="78"/>
      <c r="B53" s="107"/>
      <c r="C53" s="77" t="s">
        <v>249</v>
      </c>
      <c r="D53" s="26" t="s">
        <v>218</v>
      </c>
    </row>
    <row r="54" spans="1:4" ht="46.5" customHeight="1" x14ac:dyDescent="0.25">
      <c r="A54" s="113">
        <v>7</v>
      </c>
      <c r="B54" s="107"/>
      <c r="C54" s="79" t="s">
        <v>250</v>
      </c>
      <c r="D54" s="26" t="s">
        <v>218</v>
      </c>
    </row>
    <row r="55" spans="1:4" s="60" customFormat="1" ht="66" customHeight="1" x14ac:dyDescent="0.25">
      <c r="A55" s="113"/>
      <c r="B55" s="107"/>
      <c r="C55" s="52" t="s">
        <v>241</v>
      </c>
      <c r="D55" s="26" t="s">
        <v>218</v>
      </c>
    </row>
    <row r="56" spans="1:4" s="60" customFormat="1" ht="57.75" customHeight="1" x14ac:dyDescent="0.25">
      <c r="A56" s="113"/>
      <c r="B56" s="107"/>
      <c r="C56" s="52" t="s">
        <v>243</v>
      </c>
      <c r="D56" s="26" t="s">
        <v>218</v>
      </c>
    </row>
    <row r="57" spans="1:4" s="60" customFormat="1" ht="63" customHeight="1" x14ac:dyDescent="0.25">
      <c r="A57" s="113"/>
      <c r="B57" s="107"/>
      <c r="C57" s="52" t="s">
        <v>242</v>
      </c>
      <c r="D57" s="26" t="s">
        <v>218</v>
      </c>
    </row>
    <row r="58" spans="1:4" s="60" customFormat="1" ht="63" customHeight="1" x14ac:dyDescent="0.25">
      <c r="A58" s="113"/>
      <c r="B58" s="107"/>
      <c r="C58" s="52" t="s">
        <v>244</v>
      </c>
      <c r="D58" s="26" t="s">
        <v>218</v>
      </c>
    </row>
    <row r="59" spans="1:4" s="60" customFormat="1" ht="61.5" customHeight="1" x14ac:dyDescent="0.25">
      <c r="A59" s="113"/>
      <c r="B59" s="107"/>
      <c r="C59" s="52" t="s">
        <v>245</v>
      </c>
      <c r="D59" s="26" t="s">
        <v>218</v>
      </c>
    </row>
    <row r="60" spans="1:4" s="67" customFormat="1" ht="54" customHeight="1" x14ac:dyDescent="0.25">
      <c r="A60" s="113"/>
      <c r="B60" s="107"/>
      <c r="C60" s="79" t="s">
        <v>246</v>
      </c>
      <c r="D60" s="26" t="s">
        <v>218</v>
      </c>
    </row>
    <row r="61" spans="1:4" ht="301.5" customHeight="1" x14ac:dyDescent="0.25">
      <c r="A61" s="113"/>
      <c r="B61" s="108"/>
      <c r="C61" s="66" t="s">
        <v>126</v>
      </c>
      <c r="D61" s="26" t="s">
        <v>218</v>
      </c>
    </row>
    <row r="62" spans="1:4" ht="75.75" customHeight="1" x14ac:dyDescent="0.25">
      <c r="A62" s="113">
        <v>8</v>
      </c>
      <c r="B62" s="106" t="s">
        <v>30</v>
      </c>
      <c r="C62" s="66" t="s">
        <v>182</v>
      </c>
      <c r="D62" s="26" t="s">
        <v>218</v>
      </c>
    </row>
    <row r="63" spans="1:4" ht="71.25" customHeight="1" x14ac:dyDescent="0.25">
      <c r="A63" s="113"/>
      <c r="B63" s="107"/>
      <c r="C63" s="66" t="s">
        <v>183</v>
      </c>
      <c r="D63" s="26" t="s">
        <v>218</v>
      </c>
    </row>
    <row r="64" spans="1:4" ht="90" customHeight="1" x14ac:dyDescent="0.25">
      <c r="A64" s="113"/>
      <c r="B64" s="107"/>
      <c r="C64" s="66" t="s">
        <v>184</v>
      </c>
      <c r="D64" s="26" t="s">
        <v>218</v>
      </c>
    </row>
    <row r="65" spans="1:4" ht="86.25" customHeight="1" x14ac:dyDescent="0.25">
      <c r="A65" s="113"/>
      <c r="B65" s="107"/>
      <c r="C65" s="66" t="s">
        <v>185</v>
      </c>
      <c r="D65" s="26" t="s">
        <v>218</v>
      </c>
    </row>
    <row r="66" spans="1:4" ht="81.75" customHeight="1" x14ac:dyDescent="0.25">
      <c r="A66" s="113"/>
      <c r="B66" s="107"/>
      <c r="C66" s="66" t="s">
        <v>186</v>
      </c>
      <c r="D66" s="26" t="s">
        <v>218</v>
      </c>
    </row>
    <row r="67" spans="1:4" ht="80.25" customHeight="1" x14ac:dyDescent="0.25">
      <c r="A67" s="113"/>
      <c r="B67" s="107"/>
      <c r="C67" s="66" t="s">
        <v>187</v>
      </c>
      <c r="D67" s="26" t="s">
        <v>218</v>
      </c>
    </row>
    <row r="68" spans="1:4" ht="83.25" customHeight="1" x14ac:dyDescent="0.25">
      <c r="A68" s="113"/>
      <c r="B68" s="107"/>
      <c r="C68" s="66" t="s">
        <v>188</v>
      </c>
      <c r="D68" s="26" t="s">
        <v>218</v>
      </c>
    </row>
    <row r="69" spans="1:4" ht="105" customHeight="1" x14ac:dyDescent="0.25">
      <c r="A69" s="113"/>
      <c r="B69" s="107"/>
      <c r="C69" s="66" t="s">
        <v>189</v>
      </c>
      <c r="D69" s="26" t="s">
        <v>218</v>
      </c>
    </row>
    <row r="70" spans="1:4" ht="107.25" customHeight="1" x14ac:dyDescent="0.25">
      <c r="A70" s="113"/>
      <c r="B70" s="107"/>
      <c r="C70" s="66" t="s">
        <v>190</v>
      </c>
      <c r="D70" s="26" t="s">
        <v>218</v>
      </c>
    </row>
    <row r="71" spans="1:4" ht="67.5" customHeight="1" x14ac:dyDescent="0.25">
      <c r="A71" s="113"/>
      <c r="B71" s="107"/>
      <c r="C71" s="66" t="s">
        <v>191</v>
      </c>
      <c r="D71" s="26" t="s">
        <v>218</v>
      </c>
    </row>
    <row r="72" spans="1:4" ht="108.75" customHeight="1" x14ac:dyDescent="0.25">
      <c r="A72" s="113"/>
      <c r="B72" s="107"/>
      <c r="C72" s="66" t="s">
        <v>192</v>
      </c>
      <c r="D72" s="26" t="s">
        <v>218</v>
      </c>
    </row>
    <row r="73" spans="1:4" ht="91.5" customHeight="1" x14ac:dyDescent="0.25">
      <c r="A73" s="113"/>
      <c r="B73" s="107"/>
      <c r="C73" s="66" t="s">
        <v>193</v>
      </c>
      <c r="D73" s="26" t="s">
        <v>218</v>
      </c>
    </row>
    <row r="74" spans="1:4" ht="77.25" customHeight="1" x14ac:dyDescent="0.25">
      <c r="A74" s="113"/>
      <c r="B74" s="107"/>
      <c r="C74" s="66" t="s">
        <v>194</v>
      </c>
      <c r="D74" s="26" t="s">
        <v>218</v>
      </c>
    </row>
    <row r="75" spans="1:4" ht="108.75" customHeight="1" x14ac:dyDescent="0.25">
      <c r="A75" s="113"/>
      <c r="B75" s="107"/>
      <c r="C75" s="66" t="s">
        <v>197</v>
      </c>
      <c r="D75" s="26" t="s">
        <v>218</v>
      </c>
    </row>
    <row r="76" spans="1:4" ht="108.75" customHeight="1" x14ac:dyDescent="0.25">
      <c r="A76" s="113"/>
      <c r="B76" s="107"/>
      <c r="C76" s="66" t="s">
        <v>195</v>
      </c>
      <c r="D76" s="26" t="s">
        <v>218</v>
      </c>
    </row>
    <row r="77" spans="1:4" ht="108.75" customHeight="1" x14ac:dyDescent="0.25">
      <c r="A77" s="113"/>
      <c r="B77" s="107"/>
      <c r="C77" s="66" t="s">
        <v>196</v>
      </c>
      <c r="D77" s="26" t="s">
        <v>218</v>
      </c>
    </row>
    <row r="78" spans="1:4" ht="127.5" customHeight="1" x14ac:dyDescent="0.25">
      <c r="A78" s="113">
        <v>9</v>
      </c>
      <c r="B78" s="106" t="s">
        <v>124</v>
      </c>
      <c r="C78" s="66" t="s">
        <v>198</v>
      </c>
      <c r="D78" s="26" t="s">
        <v>218</v>
      </c>
    </row>
    <row r="79" spans="1:4" s="67" customFormat="1" ht="127.5" customHeight="1" x14ac:dyDescent="0.25">
      <c r="A79" s="113"/>
      <c r="B79" s="107"/>
      <c r="C79" s="81" t="s">
        <v>277</v>
      </c>
      <c r="D79" s="26" t="s">
        <v>218</v>
      </c>
    </row>
    <row r="80" spans="1:4" ht="84" customHeight="1" x14ac:dyDescent="0.25">
      <c r="A80" s="113"/>
      <c r="B80" s="107"/>
      <c r="C80" s="66" t="s">
        <v>276</v>
      </c>
      <c r="D80" s="26" t="s">
        <v>218</v>
      </c>
    </row>
    <row r="81" spans="1:4" ht="85.5" customHeight="1" x14ac:dyDescent="0.25">
      <c r="A81" s="113"/>
      <c r="B81" s="107"/>
      <c r="C81" s="66" t="s">
        <v>199</v>
      </c>
      <c r="D81" s="26" t="s">
        <v>218</v>
      </c>
    </row>
    <row r="82" spans="1:4" ht="101.25" customHeight="1" x14ac:dyDescent="0.25">
      <c r="A82" s="113"/>
      <c r="B82" s="107"/>
      <c r="C82" s="66" t="s">
        <v>200</v>
      </c>
      <c r="D82" s="26" t="s">
        <v>218</v>
      </c>
    </row>
    <row r="83" spans="1:4" ht="83.25" customHeight="1" x14ac:dyDescent="0.25">
      <c r="A83" s="113"/>
      <c r="B83" s="107"/>
      <c r="C83" s="66" t="s">
        <v>201</v>
      </c>
      <c r="D83" s="26" t="s">
        <v>218</v>
      </c>
    </row>
    <row r="84" spans="1:4" ht="75.75" customHeight="1" x14ac:dyDescent="0.25">
      <c r="A84" s="113"/>
      <c r="B84" s="107"/>
      <c r="C84" s="66" t="s">
        <v>202</v>
      </c>
      <c r="D84" s="26" t="s">
        <v>218</v>
      </c>
    </row>
    <row r="85" spans="1:4" ht="65.25" customHeight="1" x14ac:dyDescent="0.25">
      <c r="A85" s="113"/>
      <c r="B85" s="107"/>
      <c r="C85" s="66" t="s">
        <v>203</v>
      </c>
      <c r="D85" s="26" t="s">
        <v>218</v>
      </c>
    </row>
    <row r="86" spans="1:4" ht="104.25" customHeight="1" x14ac:dyDescent="0.25">
      <c r="A86" s="113"/>
      <c r="B86" s="107"/>
      <c r="C86" s="66" t="s">
        <v>204</v>
      </c>
      <c r="D86" s="26" t="s">
        <v>218</v>
      </c>
    </row>
    <row r="87" spans="1:4" ht="112.5" customHeight="1" x14ac:dyDescent="0.25">
      <c r="A87" s="113"/>
      <c r="B87" s="107"/>
      <c r="C87" s="66" t="s">
        <v>205</v>
      </c>
      <c r="D87" s="26" t="s">
        <v>218</v>
      </c>
    </row>
    <row r="88" spans="1:4" ht="99.75" customHeight="1" x14ac:dyDescent="0.25">
      <c r="A88" s="113"/>
      <c r="B88" s="107"/>
      <c r="C88" s="66" t="s">
        <v>206</v>
      </c>
      <c r="D88" s="26" t="s">
        <v>218</v>
      </c>
    </row>
    <row r="89" spans="1:4" ht="77.25" customHeight="1" x14ac:dyDescent="0.25">
      <c r="A89" s="113"/>
      <c r="B89" s="107"/>
      <c r="C89" s="66" t="s">
        <v>207</v>
      </c>
      <c r="D89" s="26" t="s">
        <v>218</v>
      </c>
    </row>
    <row r="90" spans="1:4" ht="93" customHeight="1" x14ac:dyDescent="0.25">
      <c r="A90" s="113"/>
      <c r="B90" s="107"/>
      <c r="C90" s="66" t="s">
        <v>208</v>
      </c>
      <c r="D90" s="26" t="s">
        <v>218</v>
      </c>
    </row>
    <row r="91" spans="1:4" s="67" customFormat="1" ht="64.5" customHeight="1" x14ac:dyDescent="0.25">
      <c r="A91" s="78"/>
      <c r="B91" s="107" t="s">
        <v>219</v>
      </c>
      <c r="C91" s="76" t="s">
        <v>269</v>
      </c>
      <c r="D91" s="26" t="s">
        <v>218</v>
      </c>
    </row>
    <row r="92" spans="1:4" ht="63.75" customHeight="1" x14ac:dyDescent="0.25">
      <c r="A92" s="113">
        <v>10</v>
      </c>
      <c r="B92" s="107"/>
      <c r="C92" s="65" t="s">
        <v>270</v>
      </c>
      <c r="D92" s="26" t="s">
        <v>218</v>
      </c>
    </row>
    <row r="93" spans="1:4" ht="82.5" customHeight="1" x14ac:dyDescent="0.25">
      <c r="A93" s="113"/>
      <c r="B93" s="108"/>
      <c r="C93" s="68" t="s">
        <v>123</v>
      </c>
      <c r="D93" s="69" t="s">
        <v>218</v>
      </c>
    </row>
    <row r="94" spans="1:4" s="67" customFormat="1" ht="54.75" customHeight="1" x14ac:dyDescent="0.25">
      <c r="A94" s="83"/>
      <c r="B94" s="120" t="s">
        <v>34</v>
      </c>
      <c r="C94" s="77" t="s">
        <v>282</v>
      </c>
      <c r="D94" s="86" t="s">
        <v>218</v>
      </c>
    </row>
    <row r="95" spans="1:4" s="67" customFormat="1" ht="28.5" x14ac:dyDescent="0.25">
      <c r="A95" s="83"/>
      <c r="B95" s="120"/>
      <c r="C95" s="77" t="s">
        <v>271</v>
      </c>
      <c r="D95" s="86" t="s">
        <v>218</v>
      </c>
    </row>
    <row r="96" spans="1:4" s="67" customFormat="1" x14ac:dyDescent="0.25">
      <c r="A96" s="83"/>
      <c r="B96" s="120"/>
      <c r="C96" s="77" t="s">
        <v>272</v>
      </c>
      <c r="D96" s="86" t="s">
        <v>218</v>
      </c>
    </row>
    <row r="97" spans="1:4" ht="58.5" customHeight="1" x14ac:dyDescent="0.25">
      <c r="A97" s="54">
        <v>12</v>
      </c>
      <c r="B97" s="120"/>
      <c r="C97" s="77" t="s">
        <v>273</v>
      </c>
      <c r="D97" s="86" t="s">
        <v>218</v>
      </c>
    </row>
    <row r="98" spans="1:4" ht="114" x14ac:dyDescent="0.25">
      <c r="A98" s="54">
        <v>13</v>
      </c>
      <c r="B98" s="2" t="s">
        <v>122</v>
      </c>
      <c r="C98" s="2" t="s">
        <v>213</v>
      </c>
      <c r="D98" s="87" t="s">
        <v>222</v>
      </c>
    </row>
    <row r="99" spans="1:4" x14ac:dyDescent="0.25">
      <c r="A99" s="54"/>
      <c r="B99" s="19" t="s">
        <v>91</v>
      </c>
      <c r="C99" s="19"/>
      <c r="D99" s="26"/>
    </row>
    <row r="100" spans="1:4" x14ac:dyDescent="0.25">
      <c r="A100" s="54"/>
      <c r="B100" s="105" t="s">
        <v>92</v>
      </c>
      <c r="C100" s="105"/>
      <c r="D100" s="26"/>
    </row>
    <row r="101" spans="1:4" x14ac:dyDescent="0.25">
      <c r="A101" s="54"/>
      <c r="B101" s="2" t="s">
        <v>0</v>
      </c>
      <c r="C101" s="2"/>
      <c r="D101" s="26"/>
    </row>
    <row r="102" spans="1:4" ht="69.75" customHeight="1" x14ac:dyDescent="0.25">
      <c r="A102" s="113">
        <v>14</v>
      </c>
      <c r="B102" s="117" t="s">
        <v>132</v>
      </c>
      <c r="C102" s="2" t="s">
        <v>150</v>
      </c>
      <c r="D102" s="26" t="s">
        <v>218</v>
      </c>
    </row>
    <row r="103" spans="1:4" ht="57" x14ac:dyDescent="0.25">
      <c r="A103" s="113"/>
      <c r="B103" s="118"/>
      <c r="C103" s="2" t="s">
        <v>151</v>
      </c>
      <c r="D103" s="26" t="s">
        <v>218</v>
      </c>
    </row>
    <row r="104" spans="1:4" ht="71.25" x14ac:dyDescent="0.25">
      <c r="A104" s="113"/>
      <c r="B104" s="118"/>
      <c r="C104" s="2" t="s">
        <v>149</v>
      </c>
      <c r="D104" s="26" t="s">
        <v>218</v>
      </c>
    </row>
    <row r="105" spans="1:4" s="67" customFormat="1" ht="63" customHeight="1" x14ac:dyDescent="0.25">
      <c r="A105" s="113"/>
      <c r="B105" s="118"/>
      <c r="C105" s="77" t="s">
        <v>121</v>
      </c>
      <c r="D105" s="26" t="s">
        <v>218</v>
      </c>
    </row>
    <row r="106" spans="1:4" ht="73.5" customHeight="1" x14ac:dyDescent="0.25">
      <c r="A106" s="113"/>
      <c r="B106" s="118"/>
      <c r="C106" s="2" t="s">
        <v>251</v>
      </c>
      <c r="D106" s="26" t="s">
        <v>218</v>
      </c>
    </row>
    <row r="107" spans="1:4" ht="80.25" customHeight="1" x14ac:dyDescent="0.25">
      <c r="A107" s="113"/>
      <c r="B107" s="118"/>
      <c r="C107" s="2" t="s">
        <v>255</v>
      </c>
      <c r="D107" s="26" t="s">
        <v>218</v>
      </c>
    </row>
    <row r="108" spans="1:4" s="67" customFormat="1" x14ac:dyDescent="0.25">
      <c r="A108" s="113"/>
      <c r="B108" s="118"/>
      <c r="C108" s="77" t="s">
        <v>252</v>
      </c>
      <c r="D108" s="26" t="s">
        <v>218</v>
      </c>
    </row>
    <row r="109" spans="1:4" s="67" customFormat="1" x14ac:dyDescent="0.25">
      <c r="A109" s="113"/>
      <c r="B109" s="118"/>
      <c r="C109" s="77" t="s">
        <v>253</v>
      </c>
      <c r="D109" s="26" t="s">
        <v>218</v>
      </c>
    </row>
    <row r="110" spans="1:4" ht="79.5" customHeight="1" x14ac:dyDescent="0.25">
      <c r="A110" s="113"/>
      <c r="B110" s="118"/>
      <c r="C110" s="2" t="s">
        <v>254</v>
      </c>
      <c r="D110" s="26" t="s">
        <v>218</v>
      </c>
    </row>
    <row r="111" spans="1:4" s="67" customFormat="1" ht="37.5" customHeight="1" x14ac:dyDescent="0.25">
      <c r="A111" s="78"/>
      <c r="B111" s="116" t="s">
        <v>48</v>
      </c>
      <c r="C111" s="77" t="s">
        <v>253</v>
      </c>
      <c r="D111" s="26" t="s">
        <v>218</v>
      </c>
    </row>
    <row r="112" spans="1:4" s="67" customFormat="1" ht="49.5" customHeight="1" x14ac:dyDescent="0.25">
      <c r="A112" s="78"/>
      <c r="B112" s="116"/>
      <c r="C112" s="77" t="s">
        <v>256</v>
      </c>
      <c r="D112" s="26" t="s">
        <v>218</v>
      </c>
    </row>
    <row r="113" spans="1:4" ht="48" customHeight="1" x14ac:dyDescent="0.25">
      <c r="A113" s="113">
        <v>15</v>
      </c>
      <c r="B113" s="116"/>
      <c r="C113" s="2" t="s">
        <v>257</v>
      </c>
      <c r="D113" s="26" t="s">
        <v>218</v>
      </c>
    </row>
    <row r="114" spans="1:4" ht="42.75" x14ac:dyDescent="0.25">
      <c r="A114" s="113"/>
      <c r="B114" s="116"/>
      <c r="C114" s="2" t="s">
        <v>152</v>
      </c>
      <c r="D114" s="26" t="s">
        <v>218</v>
      </c>
    </row>
    <row r="115" spans="1:4" ht="42.75" x14ac:dyDescent="0.25">
      <c r="A115" s="113"/>
      <c r="B115" s="116"/>
      <c r="C115" s="2" t="s">
        <v>153</v>
      </c>
      <c r="D115" s="26" t="s">
        <v>218</v>
      </c>
    </row>
    <row r="116" spans="1:4" s="67" customFormat="1" ht="36" customHeight="1" x14ac:dyDescent="0.25">
      <c r="A116" s="78"/>
      <c r="B116" s="117" t="s">
        <v>49</v>
      </c>
      <c r="C116" s="106" t="s">
        <v>259</v>
      </c>
      <c r="D116" s="26" t="s">
        <v>218</v>
      </c>
    </row>
    <row r="117" spans="1:4" s="90" customFormat="1" x14ac:dyDescent="0.25">
      <c r="A117" s="91"/>
      <c r="B117" s="118"/>
      <c r="C117" s="108"/>
      <c r="D117" s="26"/>
    </row>
    <row r="118" spans="1:4" s="67" customFormat="1" ht="42" customHeight="1" x14ac:dyDescent="0.25">
      <c r="A118" s="78"/>
      <c r="B118" s="118"/>
      <c r="C118" s="77" t="s">
        <v>260</v>
      </c>
      <c r="D118" s="26" t="s">
        <v>218</v>
      </c>
    </row>
    <row r="119" spans="1:4" s="67" customFormat="1" ht="37.5" customHeight="1" x14ac:dyDescent="0.25">
      <c r="A119" s="78"/>
      <c r="B119" s="118"/>
      <c r="C119" s="77" t="s">
        <v>261</v>
      </c>
      <c r="D119" s="26" t="s">
        <v>218</v>
      </c>
    </row>
    <row r="120" spans="1:4" ht="36.75" customHeight="1" x14ac:dyDescent="0.25">
      <c r="A120" s="113">
        <v>16</v>
      </c>
      <c r="B120" s="118"/>
      <c r="C120" s="2" t="s">
        <v>262</v>
      </c>
      <c r="D120" s="26" t="s">
        <v>218</v>
      </c>
    </row>
    <row r="121" spans="1:4" s="67" customFormat="1" ht="38.25" customHeight="1" x14ac:dyDescent="0.25">
      <c r="A121" s="113"/>
      <c r="B121" s="118"/>
      <c r="C121" s="77" t="s">
        <v>265</v>
      </c>
      <c r="D121" s="26" t="s">
        <v>218</v>
      </c>
    </row>
    <row r="122" spans="1:4" s="67" customFormat="1" ht="53.25" customHeight="1" x14ac:dyDescent="0.25">
      <c r="A122" s="113"/>
      <c r="B122" s="118"/>
      <c r="C122" s="77" t="s">
        <v>263</v>
      </c>
      <c r="D122" s="26" t="s">
        <v>218</v>
      </c>
    </row>
    <row r="123" spans="1:4" ht="43.5" customHeight="1" x14ac:dyDescent="0.25">
      <c r="A123" s="113"/>
      <c r="B123" s="118"/>
      <c r="C123" s="2" t="s">
        <v>264</v>
      </c>
      <c r="D123" s="26" t="s">
        <v>218</v>
      </c>
    </row>
    <row r="124" spans="1:4" ht="44.25" customHeight="1" x14ac:dyDescent="0.25">
      <c r="A124" s="113"/>
      <c r="B124" s="119"/>
      <c r="C124" s="2" t="s">
        <v>154</v>
      </c>
      <c r="D124" s="26" t="s">
        <v>218</v>
      </c>
    </row>
    <row r="125" spans="1:4" ht="28.5" x14ac:dyDescent="0.25">
      <c r="A125" s="54"/>
      <c r="B125" s="18" t="s">
        <v>96</v>
      </c>
      <c r="C125" s="18"/>
      <c r="D125" s="26"/>
    </row>
    <row r="126" spans="1:4" x14ac:dyDescent="0.25">
      <c r="A126" s="54"/>
      <c r="B126" s="105" t="s">
        <v>105</v>
      </c>
      <c r="C126" s="105"/>
      <c r="D126" s="26"/>
    </row>
    <row r="127" spans="1:4" x14ac:dyDescent="0.25">
      <c r="A127" s="54"/>
      <c r="B127" s="2" t="s">
        <v>0</v>
      </c>
      <c r="C127" s="2"/>
      <c r="D127" s="26"/>
    </row>
    <row r="128" spans="1:4" ht="126" customHeight="1" x14ac:dyDescent="0.25">
      <c r="A128" s="54">
        <v>21</v>
      </c>
      <c r="B128" s="42" t="s">
        <v>99</v>
      </c>
      <c r="C128" s="42" t="s">
        <v>99</v>
      </c>
      <c r="D128" s="70" t="s">
        <v>218</v>
      </c>
    </row>
    <row r="129" spans="1:4" ht="130.5" customHeight="1" x14ac:dyDescent="0.25">
      <c r="A129" s="54">
        <v>22</v>
      </c>
      <c r="B129" s="5" t="s">
        <v>60</v>
      </c>
      <c r="C129" s="5" t="s">
        <v>221</v>
      </c>
      <c r="D129" s="70" t="s">
        <v>218</v>
      </c>
    </row>
    <row r="130" spans="1:4" ht="71.25" x14ac:dyDescent="0.25">
      <c r="A130" s="113">
        <v>23</v>
      </c>
      <c r="B130" s="5" t="s">
        <v>130</v>
      </c>
      <c r="C130" s="89" t="s">
        <v>130</v>
      </c>
      <c r="D130" s="70" t="s">
        <v>218</v>
      </c>
    </row>
    <row r="131" spans="1:4" ht="99.75" x14ac:dyDescent="0.25">
      <c r="A131" s="113"/>
      <c r="B131" s="5" t="s">
        <v>131</v>
      </c>
      <c r="C131" s="89" t="s">
        <v>131</v>
      </c>
      <c r="D131" s="70" t="s">
        <v>218</v>
      </c>
    </row>
    <row r="132" spans="1:4" ht="239.25" customHeight="1" x14ac:dyDescent="0.25">
      <c r="A132" s="113">
        <v>24</v>
      </c>
      <c r="B132" s="5" t="s">
        <v>128</v>
      </c>
      <c r="C132" s="82" t="s">
        <v>283</v>
      </c>
      <c r="D132" s="70" t="s">
        <v>218</v>
      </c>
    </row>
    <row r="133" spans="1:4" s="67" customFormat="1" ht="63" customHeight="1" x14ac:dyDescent="0.25">
      <c r="A133" s="113"/>
      <c r="B133" s="103" t="s">
        <v>129</v>
      </c>
      <c r="C133" s="82" t="s">
        <v>275</v>
      </c>
      <c r="D133" s="70" t="s">
        <v>218</v>
      </c>
    </row>
    <row r="134" spans="1:4" s="67" customFormat="1" ht="158.25" customHeight="1" x14ac:dyDescent="0.25">
      <c r="A134" s="113"/>
      <c r="B134" s="109"/>
      <c r="C134" s="82" t="s">
        <v>268</v>
      </c>
      <c r="D134" s="70" t="s">
        <v>222</v>
      </c>
    </row>
    <row r="135" spans="1:4" ht="99" customHeight="1" x14ac:dyDescent="0.25">
      <c r="A135" s="113"/>
      <c r="B135" s="104"/>
      <c r="C135" s="82" t="s">
        <v>274</v>
      </c>
      <c r="D135" s="70" t="s">
        <v>222</v>
      </c>
    </row>
    <row r="136" spans="1:4" s="67" customFormat="1" ht="81.75" customHeight="1" x14ac:dyDescent="0.25">
      <c r="A136" s="83"/>
      <c r="B136" s="103" t="s">
        <v>63</v>
      </c>
      <c r="C136" s="74" t="s">
        <v>266</v>
      </c>
      <c r="D136" s="70" t="s">
        <v>218</v>
      </c>
    </row>
    <row r="137" spans="1:4" s="67" customFormat="1" ht="72.75" customHeight="1" x14ac:dyDescent="0.25">
      <c r="A137" s="83"/>
      <c r="B137" s="109"/>
      <c r="C137" s="74" t="s">
        <v>267</v>
      </c>
      <c r="D137" s="70" t="s">
        <v>218</v>
      </c>
    </row>
    <row r="138" spans="1:4" ht="81" customHeight="1" x14ac:dyDescent="0.25">
      <c r="A138" s="54">
        <v>25</v>
      </c>
      <c r="B138" s="104"/>
      <c r="C138" s="5" t="s">
        <v>268</v>
      </c>
      <c r="D138" s="70" t="s">
        <v>218</v>
      </c>
    </row>
    <row r="139" spans="1:4" x14ac:dyDescent="0.25">
      <c r="A139" s="54"/>
      <c r="B139" s="18" t="s">
        <v>64</v>
      </c>
      <c r="C139" s="18"/>
      <c r="D139" s="26"/>
    </row>
    <row r="140" spans="1:4" x14ac:dyDescent="0.25">
      <c r="A140" s="54"/>
      <c r="B140" s="105" t="s">
        <v>106</v>
      </c>
      <c r="C140" s="105"/>
      <c r="D140" s="26"/>
    </row>
    <row r="141" spans="1:4" x14ac:dyDescent="0.25">
      <c r="A141" s="54"/>
      <c r="B141" s="2" t="s">
        <v>0</v>
      </c>
      <c r="C141" s="2"/>
      <c r="D141" s="26"/>
    </row>
    <row r="142" spans="1:4" ht="99.75" x14ac:dyDescent="0.25">
      <c r="A142" s="54">
        <v>26</v>
      </c>
      <c r="B142" s="2" t="s">
        <v>77</v>
      </c>
      <c r="C142" s="2" t="s">
        <v>223</v>
      </c>
      <c r="D142" s="85" t="s">
        <v>218</v>
      </c>
    </row>
    <row r="143" spans="1:4" ht="71.25" x14ac:dyDescent="0.25">
      <c r="A143" s="54">
        <v>27</v>
      </c>
      <c r="B143" s="2" t="s">
        <v>78</v>
      </c>
      <c r="C143" s="71" t="s">
        <v>220</v>
      </c>
      <c r="D143" s="26" t="s">
        <v>218</v>
      </c>
    </row>
    <row r="144" spans="1:4" ht="28.5" x14ac:dyDescent="0.25">
      <c r="A144" s="113">
        <v>28</v>
      </c>
      <c r="B144" s="106" t="s">
        <v>79</v>
      </c>
      <c r="C144" s="2" t="s">
        <v>210</v>
      </c>
      <c r="D144" s="26" t="s">
        <v>218</v>
      </c>
    </row>
    <row r="145" spans="1:4" x14ac:dyDescent="0.25">
      <c r="A145" s="113"/>
      <c r="B145" s="107"/>
      <c r="C145" s="2" t="s">
        <v>211</v>
      </c>
      <c r="D145" s="26" t="s">
        <v>218</v>
      </c>
    </row>
    <row r="146" spans="1:4" ht="93.75" customHeight="1" x14ac:dyDescent="0.25">
      <c r="A146" s="113"/>
      <c r="B146" s="108"/>
      <c r="C146" s="2" t="s">
        <v>212</v>
      </c>
      <c r="D146" s="26" t="s">
        <v>218</v>
      </c>
    </row>
    <row r="147" spans="1:4" ht="145.5" customHeight="1" x14ac:dyDescent="0.25">
      <c r="A147" s="54">
        <v>29</v>
      </c>
      <c r="B147" s="30" t="s">
        <v>80</v>
      </c>
      <c r="C147" s="30" t="s">
        <v>209</v>
      </c>
      <c r="D147" s="26" t="s">
        <v>218</v>
      </c>
    </row>
    <row r="148" spans="1:4" ht="384.75" x14ac:dyDescent="0.25">
      <c r="A148" s="54">
        <v>30</v>
      </c>
      <c r="B148" s="2" t="s">
        <v>161</v>
      </c>
      <c r="C148" s="2" t="s">
        <v>224</v>
      </c>
      <c r="D148" s="26" t="s">
        <v>218</v>
      </c>
    </row>
    <row r="149" spans="1:4" s="67" customFormat="1" ht="185.25" x14ac:dyDescent="0.25">
      <c r="A149" s="54"/>
      <c r="B149" s="106" t="s">
        <v>82</v>
      </c>
      <c r="C149" s="80" t="s">
        <v>278</v>
      </c>
      <c r="D149" s="70" t="s">
        <v>218</v>
      </c>
    </row>
    <row r="150" spans="1:4" s="67" customFormat="1" ht="70.5" customHeight="1" x14ac:dyDescent="0.25">
      <c r="A150" s="54"/>
      <c r="B150" s="107"/>
      <c r="C150" s="80" t="s">
        <v>279</v>
      </c>
      <c r="D150" s="70" t="s">
        <v>218</v>
      </c>
    </row>
    <row r="151" spans="1:4" ht="124.5" customHeight="1" x14ac:dyDescent="0.25">
      <c r="A151" s="54">
        <v>31</v>
      </c>
      <c r="B151" s="108"/>
      <c r="C151" s="65" t="s">
        <v>280</v>
      </c>
      <c r="D151" s="70" t="s">
        <v>218</v>
      </c>
    </row>
    <row r="152" spans="1:4" ht="57" x14ac:dyDescent="0.25">
      <c r="A152" s="54">
        <v>32</v>
      </c>
      <c r="B152" s="52" t="s">
        <v>109</v>
      </c>
      <c r="C152" s="52" t="s">
        <v>281</v>
      </c>
      <c r="D152" s="88" t="s">
        <v>218</v>
      </c>
    </row>
    <row r="153" spans="1:4" x14ac:dyDescent="0.25">
      <c r="A153" s="54"/>
      <c r="B153" s="16" t="s">
        <v>74</v>
      </c>
      <c r="C153" s="16"/>
      <c r="D153" s="26"/>
    </row>
    <row r="154" spans="1:4" x14ac:dyDescent="0.25">
      <c r="A154" s="54"/>
      <c r="B154" s="1" t="s">
        <v>107</v>
      </c>
      <c r="C154" s="1"/>
    </row>
  </sheetData>
  <autoFilter ref="D1:D159"/>
  <mergeCells count="37">
    <mergeCell ref="C116:C117"/>
    <mergeCell ref="B78:B90"/>
    <mergeCell ref="B49:B50"/>
    <mergeCell ref="B62:B77"/>
    <mergeCell ref="B144:B146"/>
    <mergeCell ref="B91:B93"/>
    <mergeCell ref="B51:B61"/>
    <mergeCell ref="B140:C140"/>
    <mergeCell ref="B111:B115"/>
    <mergeCell ref="B116:B124"/>
    <mergeCell ref="B94:B97"/>
    <mergeCell ref="B102:B110"/>
    <mergeCell ref="A21:A25"/>
    <mergeCell ref="B21:B25"/>
    <mergeCell ref="A29:A48"/>
    <mergeCell ref="B29:B48"/>
    <mergeCell ref="B27:C27"/>
    <mergeCell ref="A49:A50"/>
    <mergeCell ref="A54:A61"/>
    <mergeCell ref="A62:A77"/>
    <mergeCell ref="A78:A90"/>
    <mergeCell ref="A92:A93"/>
    <mergeCell ref="A102:A110"/>
    <mergeCell ref="A113:A115"/>
    <mergeCell ref="A120:A124"/>
    <mergeCell ref="A144:A146"/>
    <mergeCell ref="A132:A135"/>
    <mergeCell ref="A130:A131"/>
    <mergeCell ref="B133:B135"/>
    <mergeCell ref="B136:B138"/>
    <mergeCell ref="B149:B151"/>
    <mergeCell ref="B100:C100"/>
    <mergeCell ref="B126:C126"/>
    <mergeCell ref="B4:B12"/>
    <mergeCell ref="B13:B18"/>
    <mergeCell ref="B2:C2"/>
    <mergeCell ref="B19:B20"/>
  </mergeCells>
  <pageMargins left="0.19685039370078741" right="0.19685039370078741" top="0.19685039370078741" bottom="0.23622047244094491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2022-2025թթ</vt:lpstr>
      <vt:lpstr>հայտարարված մրցույթ և տարբերութ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2026-02-03T12:43:30Z</dcterms:modified>
</cp:coreProperties>
</file>