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 tabRatio="750"/>
  </bookViews>
  <sheets>
    <sheet name="ԳԵՂԱՐՔՈՒՆԻՔԻ (հոկտեմբեր )  " sheetId="48" r:id="rId1"/>
    <sheet name="Лист4" sheetId="50" r:id="rId2"/>
    <sheet name="Лист1" sheetId="45" r:id="rId3"/>
    <sheet name="Лист2" sheetId="44" r:id="rId4"/>
  </sheets>
  <definedNames>
    <definedName name="_xlnm.Print_Area" localSheetId="0">'ԳԵՂԱՐՔՈՒՆԻՔԻ (հոկտեմբեր )  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48" l="1"/>
  <c r="AF12" i="48"/>
  <c r="AF13" i="48"/>
  <c r="AF14" i="48"/>
  <c r="AF10" i="48"/>
  <c r="ED11" i="48"/>
  <c r="ED12" i="48"/>
  <c r="ED13" i="48"/>
  <c r="ED14" i="48"/>
  <c r="ED10" i="48"/>
  <c r="DX11" i="48"/>
  <c r="DX12" i="48"/>
  <c r="DX13" i="48"/>
  <c r="DX14" i="48"/>
  <c r="DX10" i="48"/>
  <c r="DR11" i="48"/>
  <c r="DR12" i="48"/>
  <c r="DR13" i="48"/>
  <c r="DR14" i="48"/>
  <c r="DR10" i="48"/>
  <c r="DO11" i="48"/>
  <c r="DO12" i="48"/>
  <c r="DO13" i="48"/>
  <c r="DO14" i="48"/>
  <c r="DO10" i="48"/>
  <c r="DH11" i="48"/>
  <c r="DH12" i="48"/>
  <c r="DH13" i="48"/>
  <c r="DH14" i="48"/>
  <c r="DH10" i="48"/>
  <c r="DE11" i="48"/>
  <c r="DE12" i="48"/>
  <c r="DE13" i="48"/>
  <c r="DE14" i="48"/>
  <c r="DE15" i="48"/>
  <c r="DE16" i="48"/>
  <c r="DE10" i="48"/>
  <c r="DB11" i="48"/>
  <c r="DB12" i="48"/>
  <c r="DB13" i="48"/>
  <c r="DB14" i="48"/>
  <c r="DB10" i="48"/>
  <c r="CY11" i="48"/>
  <c r="CY12" i="48"/>
  <c r="CY13" i="48"/>
  <c r="CY14" i="48"/>
  <c r="CY10" i="48"/>
  <c r="CU11" i="48"/>
  <c r="CU12" i="48"/>
  <c r="CU13" i="48"/>
  <c r="CU14" i="48"/>
  <c r="CU10" i="48"/>
  <c r="CR11" i="48"/>
  <c r="CR12" i="48"/>
  <c r="CR13" i="48"/>
  <c r="CR14" i="48"/>
  <c r="CR10" i="48"/>
  <c r="CO11" i="48"/>
  <c r="CO12" i="48"/>
  <c r="CO13" i="48"/>
  <c r="CO14" i="48"/>
  <c r="CO10" i="48"/>
  <c r="CL11" i="48"/>
  <c r="CL12" i="48"/>
  <c r="CL13" i="48"/>
  <c r="CL14" i="48"/>
  <c r="CL10" i="48"/>
  <c r="CF11" i="48"/>
  <c r="CF12" i="48"/>
  <c r="CF13" i="48"/>
  <c r="CF14" i="48"/>
  <c r="CF10" i="48"/>
  <c r="CC11" i="48"/>
  <c r="CC12" i="48"/>
  <c r="CC13" i="48"/>
  <c r="CC14" i="48"/>
  <c r="CC10" i="48"/>
  <c r="BZ11" i="48"/>
  <c r="BZ12" i="48"/>
  <c r="BZ13" i="48"/>
  <c r="BZ14" i="48"/>
  <c r="BZ10" i="48"/>
  <c r="BW11" i="48"/>
  <c r="BW12" i="48"/>
  <c r="BW13" i="48"/>
  <c r="BW14" i="48"/>
  <c r="BW10" i="48"/>
  <c r="BI11" i="48"/>
  <c r="BI12" i="48"/>
  <c r="BI13" i="48"/>
  <c r="BI14" i="48"/>
  <c r="BI10" i="48"/>
  <c r="BF11" i="48"/>
  <c r="BF12" i="48"/>
  <c r="BF13" i="48"/>
  <c r="BF14" i="48"/>
  <c r="BF10" i="48"/>
  <c r="AU11" i="48"/>
  <c r="AU12" i="48"/>
  <c r="AU13" i="48"/>
  <c r="AU14" i="48"/>
  <c r="AU10" i="48"/>
  <c r="AP11" i="48"/>
  <c r="AP12" i="48"/>
  <c r="AP13" i="48"/>
  <c r="AP14" i="48"/>
  <c r="AP10" i="48"/>
  <c r="AK11" i="48"/>
  <c r="AK12" i="48"/>
  <c r="AK13" i="48"/>
  <c r="AK14" i="48"/>
  <c r="AK10" i="48"/>
  <c r="AA11" i="48"/>
  <c r="AA12" i="48"/>
  <c r="AA13" i="48"/>
  <c r="AA14" i="48"/>
  <c r="AA10" i="48"/>
  <c r="V11" i="48"/>
  <c r="V12" i="48"/>
  <c r="V13" i="48"/>
  <c r="V14" i="48"/>
  <c r="V10" i="48"/>
  <c r="DX16" i="48" l="1"/>
  <c r="AG16" i="48" l="1"/>
  <c r="CO16" i="48"/>
  <c r="BL11" i="48" l="1"/>
  <c r="BL12" i="48"/>
  <c r="BL13" i="48"/>
  <c r="BL14" i="48"/>
  <c r="BL16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DK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I14" i="48"/>
  <c r="CI13" i="48"/>
  <c r="CI12" i="48"/>
  <c r="CI11" i="48"/>
  <c r="CI10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AC10" i="48"/>
  <c r="EF16" i="48"/>
  <c r="EE16" i="48"/>
  <c r="EC16" i="48"/>
  <c r="ED16" i="48" s="1"/>
  <c r="EB16" i="48"/>
  <c r="DZ16" i="48"/>
  <c r="EA16" i="48" s="1"/>
  <c r="DY16" i="48"/>
  <c r="DW16" i="48"/>
  <c r="DV16" i="48"/>
  <c r="DT16" i="48"/>
  <c r="DU16" i="48" s="1"/>
  <c r="DS16" i="48"/>
  <c r="DQ16" i="48"/>
  <c r="DR16" i="48" s="1"/>
  <c r="DP16" i="48"/>
  <c r="DJ16" i="48"/>
  <c r="DI16" i="48"/>
  <c r="DG16" i="48"/>
  <c r="DH16" i="48" s="1"/>
  <c r="DD16" i="48"/>
  <c r="DC16" i="48"/>
  <c r="DA16" i="48"/>
  <c r="DB16" i="48" s="1"/>
  <c r="CV16" i="48"/>
  <c r="CT16" i="48"/>
  <c r="CU16" i="48" s="1"/>
  <c r="CQ16" i="48"/>
  <c r="CR16" i="48" s="1"/>
  <c r="CN16" i="48"/>
  <c r="CK16" i="48"/>
  <c r="CL16" i="48" s="1"/>
  <c r="CH16" i="48"/>
  <c r="CE16" i="48"/>
  <c r="CF16" i="48" s="1"/>
  <c r="CD16" i="48"/>
  <c r="CB16" i="48"/>
  <c r="CC16" i="48" s="1"/>
  <c r="BY16" i="48"/>
  <c r="BZ16" i="48" s="1"/>
  <c r="BX16" i="48"/>
  <c r="BN16" i="48"/>
  <c r="BO16" i="48" s="1"/>
  <c r="BK16" i="48"/>
  <c r="BH16" i="48"/>
  <c r="BI16" i="48" s="1"/>
  <c r="BG16" i="48"/>
  <c r="BE16" i="48"/>
  <c r="BF16" i="48" s="1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E10" i="48"/>
  <c r="BS10" i="48"/>
  <c r="AX10" i="48"/>
  <c r="AS10" i="48"/>
  <c r="AN10" i="48"/>
  <c r="AO16" i="48" s="1"/>
  <c r="AP16" i="48" s="1"/>
  <c r="AI10" i="48"/>
  <c r="AJ16" i="48" s="1"/>
  <c r="AK16" i="48" s="1"/>
  <c r="AH10" i="48"/>
  <c r="AD10" i="48"/>
  <c r="AE16" i="48" s="1"/>
  <c r="AF16" i="48" s="1"/>
  <c r="Y10" i="48"/>
  <c r="Z16" i="48" s="1"/>
  <c r="AA16" i="48" s="1"/>
  <c r="R10" i="48"/>
  <c r="CJ16" i="48" l="1"/>
  <c r="G12" i="48"/>
  <c r="BD16" i="48"/>
  <c r="AT16" i="48"/>
  <c r="AU16" i="48" s="1"/>
  <c r="AY16" i="48"/>
  <c r="AZ16" i="48" s="1"/>
  <c r="BP16" i="48"/>
  <c r="G14" i="48"/>
  <c r="G11" i="48"/>
  <c r="G13" i="48"/>
  <c r="E13" i="48"/>
  <c r="E11" i="48"/>
  <c r="DN16" i="48"/>
  <c r="DO16" i="48" s="1"/>
  <c r="G10" i="48"/>
  <c r="AB16" i="48"/>
  <c r="AD16" i="48" s="1"/>
  <c r="AL16" i="48"/>
  <c r="AN16" i="48" s="1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I16" i="48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X10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AX16" i="48" l="1"/>
  <c r="CX16" i="48"/>
  <c r="CY16" i="48" s="1"/>
  <c r="BS16" i="48"/>
  <c r="BU16" i="48" s="1"/>
  <c r="DM16" i="48"/>
  <c r="AM16" i="48"/>
  <c r="BV16" i="48"/>
  <c r="BW16" i="48" s="1"/>
  <c r="U16" i="48"/>
  <c r="V16" i="48" s="1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<sst xmlns="http://schemas.openxmlformats.org/spreadsheetml/2006/main" count="197" uniqueCount="70">
  <si>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</si>
  <si>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</si>
  <si>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</si>
  <si>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</si>
  <si>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</si>
  <si>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</si>
  <si>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</si>
  <si>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</si>
  <si>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</si>
  <si>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</si>
  <si>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</si>
  <si>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</si>
  <si>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</si>
  <si>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</si>
  <si>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</si>
  <si>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</si>
  <si>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</si>
  <si>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</si>
  <si>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</si>
  <si>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</si>
  <si>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</si>
  <si>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</si>
  <si>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</si>
  <si>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</si>
  <si>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</si>
  <si>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</si>
  <si>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</si>
  <si>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</si>
  <si>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</si>
  <si>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</si>
  <si>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</si>
  <si>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</si>
  <si>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</si>
  <si>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</si>
  <si>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</si>
  <si>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</si>
  <si>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</si>
  <si>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</si>
  <si>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</si>
  <si>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</si>
  <si>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</si>
  <si>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</si>
  <si>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</si>
  <si>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</si>
  <si>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</si>
  <si>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</si>
  <si>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</si>
  <si>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</si>
  <si>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</si>
  <si>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</si>
  <si>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</si>
  <si>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</si>
  <si>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</si>
  <si>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</si>
  <si>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</si>
  <si>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</si>
  <si>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</si>
  <si>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</si>
  <si>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</si>
  <si>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</si>
  <si>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</si>
  <si>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</si>
  <si>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</si>
  <si>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</si>
  <si>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</si>
  <si>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</si>
  <si>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</si>
  <si>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(10 ամիս)  </t>
  </si>
  <si>
    <t xml:space="preserve">փաստ  (10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</si>
  <si>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հոկտեմբերի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</si>
</sst>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7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>
      <alignment horizontal="left" vertical="center"/>
    </xf>
    <xf numFmtId="165" fontId="11" fillId="0" borderId="8" xfId="0" applyNumberFormat="1" applyFont="1" applyFill="1" applyBorder="1" applyAlignment="1" applyProtection="1">
      <alignment horizontal="center" vertical="center" wrapText="1"/>
    </xf>
    <xf numFmtId="165" fontId="11" fillId="5" borderId="8" xfId="0" applyNumberFormat="1" applyFont="1" applyFill="1" applyBorder="1" applyAlignment="1" applyProtection="1">
      <alignment horizontal="center" vertical="center" wrapText="1"/>
    </xf>
    <xf numFmtId="165" fontId="11" fillId="2" borderId="8" xfId="0" applyNumberFormat="1" applyFont="1" applyFill="1" applyBorder="1" applyAlignment="1" applyProtection="1">
      <alignment horizontal="center" vertical="center" wrapText="1"/>
    </xf>
    <xf numFmtId="165" fontId="12" fillId="5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1" fillId="2" borderId="0" xfId="0" applyNumberFormat="1" applyFont="1" applyFill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Protection="1">
      <protection locked="0"/>
    </xf>
    <xf numFmtId="165" fontId="15" fillId="5" borderId="8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4" fontId="1" fillId="5" borderId="8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 textRotation="90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center" vertical="center" wrapText="1"/>
    </xf>
    <xf numFmtId="4" fontId="1" fillId="0" borderId="14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9" xfId="0" applyFont="1" applyFill="1" applyBorder="1" applyAlignment="1" applyProtection="1">
      <alignment horizontal="center" vertical="center" textRotation="90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0" xfId="0" applyNumberFormat="1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1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1" fillId="6" borderId="2" xfId="0" applyNumberFormat="1" applyFont="1" applyFill="1" applyBorder="1" applyAlignment="1" applyProtection="1">
      <alignment horizontal="center" vertical="center" wrapText="1"/>
    </xf>
    <xf numFmtId="4" fontId="1" fillId="6" borderId="3" xfId="0" applyNumberFormat="1" applyFont="1" applyFill="1" applyBorder="1" applyAlignment="1" applyProtection="1">
      <alignment horizontal="center" vertical="center" wrapText="1"/>
    </xf>
    <xf numFmtId="4" fontId="1" fillId="6" borderId="10" xfId="0" applyNumberFormat="1" applyFont="1" applyFill="1" applyBorder="1" applyAlignment="1" applyProtection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4" fontId="1" fillId="4" borderId="5" xfId="0" applyNumberFormat="1" applyFont="1" applyFill="1" applyBorder="1" applyAlignment="1" applyProtection="1">
      <alignment horizontal="center" vertical="center" wrapText="1"/>
    </xf>
    <xf numFmtId="4" fontId="1" fillId="4" borderId="0" xfId="0" applyNumberFormat="1" applyFont="1" applyFill="1" applyBorder="1" applyAlignment="1" applyProtection="1">
      <alignment horizontal="center" vertical="center" wrapText="1"/>
    </xf>
    <xf numFmtId="4" fontId="1" fillId="4" borderId="11" xfId="0" applyNumberFormat="1" applyFont="1" applyFill="1" applyBorder="1" applyAlignment="1" applyProtection="1">
      <alignment horizontal="center" vertical="center" wrapText="1"/>
    </xf>
    <xf numFmtId="4" fontId="1" fillId="4" borderId="6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 applyProtection="1">
      <alignment horizontal="center" vertical="center" wrapText="1"/>
    </xf>
    <xf numFmtId="4" fontId="1" fillId="4" borderId="12" xfId="0" applyNumberFormat="1" applyFont="1" applyFill="1" applyBorder="1" applyAlignment="1" applyProtection="1">
      <alignment horizontal="center" vertical="center" wrapText="1"/>
    </xf>
    <xf numFmtId="4" fontId="1" fillId="6" borderId="14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C10" activePane="bottomRight" state="frozen"/>
      <selection pane="topRight"/>
      <selection pane="bottomLeft"/>
      <selection pane="bottomRight" activeCell="A2" sqref="A2:EI2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8.285156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4"/>
    <col min="230" max="16384" width="17.28515625" style="2"/>
  </cols>
  <sheetData>
    <row r="1" spans="1:255" s="27" customFormat="1" ht="20.25" x14ac:dyDescent="0.3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35">
      <c r="A2" s="116" t="s">
        <v>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35">
      <c r="B3" s="28"/>
      <c r="C3" s="29"/>
      <c r="D3" s="29"/>
      <c r="E3" s="29"/>
      <c r="F3" s="29"/>
      <c r="G3" s="29"/>
      <c r="H3" s="29"/>
      <c r="I3" s="29"/>
      <c r="J3" s="29"/>
      <c r="K3" s="29"/>
      <c r="L3" s="117"/>
      <c r="M3" s="117"/>
      <c r="N3" s="117"/>
      <c r="O3" s="117"/>
      <c r="P3" s="117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118" t="s">
        <v>1</v>
      </c>
      <c r="CV3" s="118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45" customHeight="1" x14ac:dyDescent="0.3">
      <c r="A4" s="119" t="s">
        <v>2</v>
      </c>
      <c r="B4" s="122" t="s">
        <v>3</v>
      </c>
      <c r="C4" s="125" t="s">
        <v>4</v>
      </c>
      <c r="D4" s="125" t="s">
        <v>5</v>
      </c>
      <c r="E4" s="128" t="s">
        <v>6</v>
      </c>
      <c r="F4" s="129"/>
      <c r="G4" s="129"/>
      <c r="H4" s="129"/>
      <c r="I4" s="130"/>
      <c r="J4" s="137" t="s">
        <v>7</v>
      </c>
      <c r="K4" s="138"/>
      <c r="L4" s="138"/>
      <c r="M4" s="138"/>
      <c r="N4" s="138"/>
      <c r="O4" s="139"/>
      <c r="P4" s="146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8"/>
      <c r="DJ4" s="75" t="s">
        <v>8</v>
      </c>
      <c r="DK4" s="149" t="s">
        <v>9</v>
      </c>
      <c r="DL4" s="150"/>
      <c r="DM4" s="151"/>
      <c r="DN4" s="158" t="s">
        <v>10</v>
      </c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75" t="s">
        <v>11</v>
      </c>
      <c r="EG4" s="159" t="s">
        <v>12</v>
      </c>
      <c r="EH4" s="160"/>
      <c r="EI4" s="161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3">
      <c r="A5" s="120"/>
      <c r="B5" s="123"/>
      <c r="C5" s="126"/>
      <c r="D5" s="126"/>
      <c r="E5" s="131"/>
      <c r="F5" s="132"/>
      <c r="G5" s="132"/>
      <c r="H5" s="132"/>
      <c r="I5" s="133"/>
      <c r="J5" s="140"/>
      <c r="K5" s="141"/>
      <c r="L5" s="141"/>
      <c r="M5" s="141"/>
      <c r="N5" s="141"/>
      <c r="O5" s="142"/>
      <c r="P5" s="168" t="s">
        <v>13</v>
      </c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70"/>
      <c r="BB5" s="171" t="s">
        <v>14</v>
      </c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81" t="s">
        <v>15</v>
      </c>
      <c r="BO5" s="82"/>
      <c r="BP5" s="82"/>
      <c r="BQ5" s="172" t="s">
        <v>16</v>
      </c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4"/>
      <c r="CH5" s="101" t="s">
        <v>17</v>
      </c>
      <c r="CI5" s="100"/>
      <c r="CJ5" s="100"/>
      <c r="CK5" s="100"/>
      <c r="CL5" s="100"/>
      <c r="CM5" s="100"/>
      <c r="CN5" s="100"/>
      <c r="CO5" s="100"/>
      <c r="CP5" s="102"/>
      <c r="CQ5" s="172" t="s">
        <v>18</v>
      </c>
      <c r="CR5" s="173"/>
      <c r="CS5" s="173"/>
      <c r="CT5" s="173"/>
      <c r="CU5" s="173"/>
      <c r="CV5" s="173"/>
      <c r="CW5" s="173"/>
      <c r="CX5" s="173"/>
      <c r="CY5" s="173"/>
      <c r="CZ5" s="173"/>
      <c r="DA5" s="171" t="s">
        <v>19</v>
      </c>
      <c r="DB5" s="171"/>
      <c r="DC5" s="171"/>
      <c r="DD5" s="81" t="s">
        <v>20</v>
      </c>
      <c r="DE5" s="82"/>
      <c r="DF5" s="83"/>
      <c r="DG5" s="81" t="s">
        <v>21</v>
      </c>
      <c r="DH5" s="82"/>
      <c r="DI5" s="83"/>
      <c r="DJ5" s="75"/>
      <c r="DK5" s="152"/>
      <c r="DL5" s="153"/>
      <c r="DM5" s="154"/>
      <c r="DN5" s="96"/>
      <c r="DO5" s="96"/>
      <c r="DP5" s="97"/>
      <c r="DQ5" s="97"/>
      <c r="DR5" s="97"/>
      <c r="DS5" s="97"/>
      <c r="DT5" s="81" t="s">
        <v>22</v>
      </c>
      <c r="DU5" s="82"/>
      <c r="DV5" s="83"/>
      <c r="DW5" s="87"/>
      <c r="DX5" s="88"/>
      <c r="DY5" s="88"/>
      <c r="DZ5" s="88"/>
      <c r="EA5" s="88"/>
      <c r="EB5" s="88"/>
      <c r="EC5" s="88"/>
      <c r="ED5" s="88"/>
      <c r="EE5" s="88"/>
      <c r="EF5" s="75"/>
      <c r="EG5" s="162"/>
      <c r="EH5" s="163"/>
      <c r="EI5" s="164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3">
      <c r="A6" s="120"/>
      <c r="B6" s="123"/>
      <c r="C6" s="126"/>
      <c r="D6" s="126"/>
      <c r="E6" s="134"/>
      <c r="F6" s="135"/>
      <c r="G6" s="135"/>
      <c r="H6" s="135"/>
      <c r="I6" s="136"/>
      <c r="J6" s="143"/>
      <c r="K6" s="144"/>
      <c r="L6" s="144"/>
      <c r="M6" s="144"/>
      <c r="N6" s="144"/>
      <c r="O6" s="145"/>
      <c r="P6" s="89" t="s">
        <v>23</v>
      </c>
      <c r="Q6" s="90"/>
      <c r="R6" s="90"/>
      <c r="S6" s="90"/>
      <c r="T6" s="91"/>
      <c r="U6" s="92" t="s">
        <v>24</v>
      </c>
      <c r="V6" s="93"/>
      <c r="W6" s="93"/>
      <c r="X6" s="93"/>
      <c r="Y6" s="94"/>
      <c r="Z6" s="92" t="s">
        <v>25</v>
      </c>
      <c r="AA6" s="93"/>
      <c r="AB6" s="93"/>
      <c r="AC6" s="93"/>
      <c r="AD6" s="94"/>
      <c r="AE6" s="92" t="s">
        <v>26</v>
      </c>
      <c r="AF6" s="93"/>
      <c r="AG6" s="93"/>
      <c r="AH6" s="93"/>
      <c r="AI6" s="94"/>
      <c r="AJ6" s="92" t="s">
        <v>27</v>
      </c>
      <c r="AK6" s="93"/>
      <c r="AL6" s="93"/>
      <c r="AM6" s="93"/>
      <c r="AN6" s="94"/>
      <c r="AO6" s="92" t="s">
        <v>28</v>
      </c>
      <c r="AP6" s="93"/>
      <c r="AQ6" s="93"/>
      <c r="AR6" s="93"/>
      <c r="AS6" s="94"/>
      <c r="AT6" s="92" t="s">
        <v>29</v>
      </c>
      <c r="AU6" s="93"/>
      <c r="AV6" s="93"/>
      <c r="AW6" s="93"/>
      <c r="AX6" s="94"/>
      <c r="AY6" s="95" t="s">
        <v>30</v>
      </c>
      <c r="AZ6" s="95"/>
      <c r="BA6" s="95"/>
      <c r="BB6" s="105" t="s">
        <v>31</v>
      </c>
      <c r="BC6" s="106"/>
      <c r="BD6" s="106"/>
      <c r="BE6" s="105" t="s">
        <v>32</v>
      </c>
      <c r="BF6" s="106"/>
      <c r="BG6" s="107"/>
      <c r="BH6" s="108" t="s">
        <v>33</v>
      </c>
      <c r="BI6" s="109"/>
      <c r="BJ6" s="109"/>
      <c r="BK6" s="110" t="s">
        <v>34</v>
      </c>
      <c r="BL6" s="111"/>
      <c r="BM6" s="111"/>
      <c r="BN6" s="84"/>
      <c r="BO6" s="85"/>
      <c r="BP6" s="85"/>
      <c r="BQ6" s="112" t="s">
        <v>35</v>
      </c>
      <c r="BR6" s="113"/>
      <c r="BS6" s="113"/>
      <c r="BT6" s="113"/>
      <c r="BU6" s="114"/>
      <c r="BV6" s="80" t="s">
        <v>36</v>
      </c>
      <c r="BW6" s="80"/>
      <c r="BX6" s="80"/>
      <c r="BY6" s="80" t="s">
        <v>37</v>
      </c>
      <c r="BZ6" s="80"/>
      <c r="CA6" s="80"/>
      <c r="CB6" s="80" t="s">
        <v>38</v>
      </c>
      <c r="CC6" s="80"/>
      <c r="CD6" s="80"/>
      <c r="CE6" s="80" t="s">
        <v>39</v>
      </c>
      <c r="CF6" s="80"/>
      <c r="CG6" s="80"/>
      <c r="CH6" s="80" t="s">
        <v>40</v>
      </c>
      <c r="CI6" s="80"/>
      <c r="CJ6" s="80"/>
      <c r="CK6" s="101" t="s">
        <v>41</v>
      </c>
      <c r="CL6" s="100"/>
      <c r="CM6" s="100"/>
      <c r="CN6" s="80" t="s">
        <v>42</v>
      </c>
      <c r="CO6" s="80"/>
      <c r="CP6" s="80"/>
      <c r="CQ6" s="98" t="s">
        <v>43</v>
      </c>
      <c r="CR6" s="99"/>
      <c r="CS6" s="100"/>
      <c r="CT6" s="101" t="s">
        <v>44</v>
      </c>
      <c r="CU6" s="100"/>
      <c r="CV6" s="100"/>
      <c r="CW6" s="102"/>
      <c r="CX6" s="101" t="s">
        <v>45</v>
      </c>
      <c r="CY6" s="100"/>
      <c r="CZ6" s="100"/>
      <c r="DA6" s="171"/>
      <c r="DB6" s="171"/>
      <c r="DC6" s="171"/>
      <c r="DD6" s="84"/>
      <c r="DE6" s="85"/>
      <c r="DF6" s="86"/>
      <c r="DG6" s="84"/>
      <c r="DH6" s="85"/>
      <c r="DI6" s="86"/>
      <c r="DJ6" s="75"/>
      <c r="DK6" s="155"/>
      <c r="DL6" s="156"/>
      <c r="DM6" s="157"/>
      <c r="DN6" s="81" t="s">
        <v>46</v>
      </c>
      <c r="DO6" s="82"/>
      <c r="DP6" s="83"/>
      <c r="DQ6" s="81" t="s">
        <v>47</v>
      </c>
      <c r="DR6" s="82"/>
      <c r="DS6" s="83"/>
      <c r="DT6" s="84"/>
      <c r="DU6" s="85"/>
      <c r="DV6" s="86"/>
      <c r="DW6" s="81" t="s">
        <v>48</v>
      </c>
      <c r="DX6" s="82"/>
      <c r="DY6" s="83"/>
      <c r="DZ6" s="81" t="s">
        <v>49</v>
      </c>
      <c r="EA6" s="82"/>
      <c r="EB6" s="83"/>
      <c r="EC6" s="103" t="s">
        <v>50</v>
      </c>
      <c r="ED6" s="104"/>
      <c r="EE6" s="104"/>
      <c r="EF6" s="75"/>
      <c r="EG6" s="165"/>
      <c r="EH6" s="166"/>
      <c r="EI6" s="167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45" customHeight="1" x14ac:dyDescent="0.3">
      <c r="A7" s="120"/>
      <c r="B7" s="123"/>
      <c r="C7" s="126"/>
      <c r="D7" s="126"/>
      <c r="E7" s="74" t="s">
        <v>51</v>
      </c>
      <c r="F7" s="72" t="s">
        <v>52</v>
      </c>
      <c r="G7" s="73" t="s">
        <v>67</v>
      </c>
      <c r="H7" s="77" t="s">
        <v>53</v>
      </c>
      <c r="I7" s="79" t="s">
        <v>54</v>
      </c>
      <c r="J7" s="74" t="s">
        <v>51</v>
      </c>
      <c r="K7" s="70" t="s">
        <v>52</v>
      </c>
      <c r="L7" s="68" t="s">
        <v>67</v>
      </c>
      <c r="M7" s="77" t="s">
        <v>55</v>
      </c>
      <c r="N7" s="77" t="s">
        <v>53</v>
      </c>
      <c r="O7" s="79" t="s">
        <v>54</v>
      </c>
      <c r="P7" s="74" t="s">
        <v>51</v>
      </c>
      <c r="Q7" s="72" t="s">
        <v>52</v>
      </c>
      <c r="R7" s="73" t="s">
        <v>67</v>
      </c>
      <c r="S7" s="77" t="s">
        <v>53</v>
      </c>
      <c r="T7" s="79" t="s">
        <v>54</v>
      </c>
      <c r="U7" s="74" t="s">
        <v>51</v>
      </c>
      <c r="V7" s="72" t="s">
        <v>52</v>
      </c>
      <c r="W7" s="73" t="s">
        <v>67</v>
      </c>
      <c r="X7" s="77" t="s">
        <v>53</v>
      </c>
      <c r="Y7" s="79" t="s">
        <v>54</v>
      </c>
      <c r="Z7" s="74" t="s">
        <v>51</v>
      </c>
      <c r="AA7" s="72" t="s">
        <v>52</v>
      </c>
      <c r="AB7" s="73" t="s">
        <v>67</v>
      </c>
      <c r="AC7" s="77" t="s">
        <v>53</v>
      </c>
      <c r="AD7" s="79" t="s">
        <v>54</v>
      </c>
      <c r="AE7" s="74" t="s">
        <v>51</v>
      </c>
      <c r="AF7" s="72" t="s">
        <v>52</v>
      </c>
      <c r="AG7" s="73" t="s">
        <v>67</v>
      </c>
      <c r="AH7" s="77" t="s">
        <v>53</v>
      </c>
      <c r="AI7" s="79" t="s">
        <v>54</v>
      </c>
      <c r="AJ7" s="74" t="s">
        <v>51</v>
      </c>
      <c r="AK7" s="72" t="s">
        <v>52</v>
      </c>
      <c r="AL7" s="73" t="s">
        <v>67</v>
      </c>
      <c r="AM7" s="77" t="s">
        <v>53</v>
      </c>
      <c r="AN7" s="73" t="s">
        <v>54</v>
      </c>
      <c r="AO7" s="74" t="s">
        <v>51</v>
      </c>
      <c r="AP7" s="72" t="s">
        <v>52</v>
      </c>
      <c r="AQ7" s="73" t="s">
        <v>67</v>
      </c>
      <c r="AR7" s="77" t="s">
        <v>53</v>
      </c>
      <c r="AS7" s="14"/>
      <c r="AT7" s="74" t="s">
        <v>51</v>
      </c>
      <c r="AU7" s="72" t="s">
        <v>52</v>
      </c>
      <c r="AV7" s="73" t="s">
        <v>67</v>
      </c>
      <c r="AW7" s="78" t="s">
        <v>53</v>
      </c>
      <c r="AX7" s="73" t="s">
        <v>54</v>
      </c>
      <c r="AY7" s="74" t="s">
        <v>51</v>
      </c>
      <c r="AZ7" s="72" t="s">
        <v>52</v>
      </c>
      <c r="BA7" s="73" t="s">
        <v>67</v>
      </c>
      <c r="BB7" s="74" t="s">
        <v>51</v>
      </c>
      <c r="BC7" s="72" t="s">
        <v>52</v>
      </c>
      <c r="BD7" s="73" t="s">
        <v>67</v>
      </c>
      <c r="BE7" s="74" t="s">
        <v>51</v>
      </c>
      <c r="BF7" s="72" t="s">
        <v>52</v>
      </c>
      <c r="BG7" s="73" t="s">
        <v>67</v>
      </c>
      <c r="BH7" s="74" t="s">
        <v>51</v>
      </c>
      <c r="BI7" s="72" t="s">
        <v>52</v>
      </c>
      <c r="BJ7" s="73" t="s">
        <v>67</v>
      </c>
      <c r="BK7" s="74" t="s">
        <v>51</v>
      </c>
      <c r="BL7" s="72" t="s">
        <v>52</v>
      </c>
      <c r="BM7" s="73" t="s">
        <v>68</v>
      </c>
      <c r="BN7" s="74" t="s">
        <v>51</v>
      </c>
      <c r="BO7" s="72" t="s">
        <v>52</v>
      </c>
      <c r="BP7" s="73" t="s">
        <v>67</v>
      </c>
      <c r="BQ7" s="74" t="s">
        <v>51</v>
      </c>
      <c r="BR7" s="72" t="s">
        <v>52</v>
      </c>
      <c r="BS7" s="73" t="s">
        <v>64</v>
      </c>
      <c r="BT7" s="77" t="s">
        <v>53</v>
      </c>
      <c r="BU7" s="73" t="s">
        <v>54</v>
      </c>
      <c r="BV7" s="74" t="s">
        <v>51</v>
      </c>
      <c r="BW7" s="72" t="s">
        <v>52</v>
      </c>
      <c r="BX7" s="73" t="s">
        <v>67</v>
      </c>
      <c r="BY7" s="74" t="s">
        <v>51</v>
      </c>
      <c r="BZ7" s="72" t="s">
        <v>52</v>
      </c>
      <c r="CA7" s="73" t="s">
        <v>67</v>
      </c>
      <c r="CB7" s="74" t="s">
        <v>51</v>
      </c>
      <c r="CC7" s="72" t="s">
        <v>52</v>
      </c>
      <c r="CD7" s="73" t="s">
        <v>67</v>
      </c>
      <c r="CE7" s="74" t="s">
        <v>51</v>
      </c>
      <c r="CF7" s="72" t="s">
        <v>52</v>
      </c>
      <c r="CG7" s="73" t="s">
        <v>67</v>
      </c>
      <c r="CH7" s="74" t="s">
        <v>51</v>
      </c>
      <c r="CI7" s="72" t="s">
        <v>52</v>
      </c>
      <c r="CJ7" s="73" t="s">
        <v>67</v>
      </c>
      <c r="CK7" s="74" t="s">
        <v>51</v>
      </c>
      <c r="CL7" s="72" t="s">
        <v>52</v>
      </c>
      <c r="CM7" s="73" t="s">
        <v>67</v>
      </c>
      <c r="CN7" s="74" t="s">
        <v>51</v>
      </c>
      <c r="CO7" s="72" t="s">
        <v>52</v>
      </c>
      <c r="CP7" s="73" t="s">
        <v>67</v>
      </c>
      <c r="CQ7" s="74" t="s">
        <v>51</v>
      </c>
      <c r="CR7" s="72" t="s">
        <v>52</v>
      </c>
      <c r="CS7" s="73" t="s">
        <v>67</v>
      </c>
      <c r="CT7" s="74" t="s">
        <v>51</v>
      </c>
      <c r="CU7" s="72" t="s">
        <v>52</v>
      </c>
      <c r="CV7" s="73" t="s">
        <v>67</v>
      </c>
      <c r="CW7" s="77" t="s">
        <v>53</v>
      </c>
      <c r="CX7" s="74" t="s">
        <v>51</v>
      </c>
      <c r="CY7" s="72" t="s">
        <v>52</v>
      </c>
      <c r="CZ7" s="73" t="s">
        <v>67</v>
      </c>
      <c r="DA7" s="74" t="s">
        <v>51</v>
      </c>
      <c r="DB7" s="72" t="s">
        <v>52</v>
      </c>
      <c r="DC7" s="73" t="s">
        <v>66</v>
      </c>
      <c r="DD7" s="74" t="s">
        <v>51</v>
      </c>
      <c r="DE7" s="72" t="s">
        <v>52</v>
      </c>
      <c r="DF7" s="73" t="s">
        <v>67</v>
      </c>
      <c r="DG7" s="74" t="s">
        <v>51</v>
      </c>
      <c r="DH7" s="72" t="s">
        <v>52</v>
      </c>
      <c r="DI7" s="73" t="s">
        <v>67</v>
      </c>
      <c r="DJ7" s="76" t="s">
        <v>56</v>
      </c>
      <c r="DK7" s="74" t="s">
        <v>51</v>
      </c>
      <c r="DL7" s="72" t="s">
        <v>52</v>
      </c>
      <c r="DM7" s="73" t="s">
        <v>67</v>
      </c>
      <c r="DN7" s="74" t="s">
        <v>51</v>
      </c>
      <c r="DO7" s="72" t="s">
        <v>52</v>
      </c>
      <c r="DP7" s="73" t="s">
        <v>67</v>
      </c>
      <c r="DQ7" s="74" t="s">
        <v>51</v>
      </c>
      <c r="DR7" s="72" t="s">
        <v>52</v>
      </c>
      <c r="DS7" s="73" t="s">
        <v>67</v>
      </c>
      <c r="DT7" s="74" t="s">
        <v>51</v>
      </c>
      <c r="DU7" s="72" t="s">
        <v>52</v>
      </c>
      <c r="DV7" s="73" t="s">
        <v>67</v>
      </c>
      <c r="DW7" s="74" t="s">
        <v>51</v>
      </c>
      <c r="DX7" s="72" t="s">
        <v>52</v>
      </c>
      <c r="DY7" s="73" t="s">
        <v>67</v>
      </c>
      <c r="DZ7" s="74" t="s">
        <v>51</v>
      </c>
      <c r="EA7" s="72" t="s">
        <v>52</v>
      </c>
      <c r="EB7" s="73" t="s">
        <v>67</v>
      </c>
      <c r="EC7" s="74" t="s">
        <v>51</v>
      </c>
      <c r="ED7" s="72" t="s">
        <v>52</v>
      </c>
      <c r="EE7" s="73" t="s">
        <v>67</v>
      </c>
      <c r="EF7" s="75" t="s">
        <v>56</v>
      </c>
      <c r="EG7" s="74" t="s">
        <v>51</v>
      </c>
      <c r="EH7" s="72" t="s">
        <v>52</v>
      </c>
      <c r="EI7" s="73" t="s">
        <v>67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3">
      <c r="A8" s="121"/>
      <c r="B8" s="124"/>
      <c r="C8" s="127"/>
      <c r="D8" s="127"/>
      <c r="E8" s="74"/>
      <c r="F8" s="72"/>
      <c r="G8" s="73"/>
      <c r="H8" s="77"/>
      <c r="I8" s="79"/>
      <c r="J8" s="74"/>
      <c r="K8" s="71"/>
      <c r="L8" s="69"/>
      <c r="M8" s="77"/>
      <c r="N8" s="77"/>
      <c r="O8" s="79"/>
      <c r="P8" s="74"/>
      <c r="Q8" s="72"/>
      <c r="R8" s="73"/>
      <c r="S8" s="77"/>
      <c r="T8" s="79"/>
      <c r="U8" s="74"/>
      <c r="V8" s="72"/>
      <c r="W8" s="73"/>
      <c r="X8" s="77"/>
      <c r="Y8" s="79"/>
      <c r="Z8" s="74"/>
      <c r="AA8" s="72"/>
      <c r="AB8" s="73"/>
      <c r="AC8" s="77"/>
      <c r="AD8" s="79"/>
      <c r="AE8" s="74"/>
      <c r="AF8" s="72"/>
      <c r="AG8" s="73"/>
      <c r="AH8" s="77"/>
      <c r="AI8" s="79"/>
      <c r="AJ8" s="74"/>
      <c r="AK8" s="72"/>
      <c r="AL8" s="73"/>
      <c r="AM8" s="77"/>
      <c r="AN8" s="73"/>
      <c r="AO8" s="74"/>
      <c r="AP8" s="72"/>
      <c r="AQ8" s="73"/>
      <c r="AR8" s="77"/>
      <c r="AS8" s="59" t="s">
        <v>54</v>
      </c>
      <c r="AT8" s="74"/>
      <c r="AU8" s="72"/>
      <c r="AV8" s="73"/>
      <c r="AW8" s="78"/>
      <c r="AX8" s="73"/>
      <c r="AY8" s="74"/>
      <c r="AZ8" s="72"/>
      <c r="BA8" s="73"/>
      <c r="BB8" s="74"/>
      <c r="BC8" s="72"/>
      <c r="BD8" s="73"/>
      <c r="BE8" s="74"/>
      <c r="BF8" s="72"/>
      <c r="BG8" s="73"/>
      <c r="BH8" s="74"/>
      <c r="BI8" s="72"/>
      <c r="BJ8" s="73"/>
      <c r="BK8" s="74"/>
      <c r="BL8" s="72"/>
      <c r="BM8" s="73"/>
      <c r="BN8" s="74"/>
      <c r="BO8" s="72"/>
      <c r="BP8" s="73"/>
      <c r="BQ8" s="74"/>
      <c r="BR8" s="72"/>
      <c r="BS8" s="73"/>
      <c r="BT8" s="77"/>
      <c r="BU8" s="73"/>
      <c r="BV8" s="74"/>
      <c r="BW8" s="72"/>
      <c r="BX8" s="73"/>
      <c r="BY8" s="74"/>
      <c r="BZ8" s="72"/>
      <c r="CA8" s="73"/>
      <c r="CB8" s="74"/>
      <c r="CC8" s="72"/>
      <c r="CD8" s="73"/>
      <c r="CE8" s="74"/>
      <c r="CF8" s="72"/>
      <c r="CG8" s="73"/>
      <c r="CH8" s="74"/>
      <c r="CI8" s="72"/>
      <c r="CJ8" s="73"/>
      <c r="CK8" s="74"/>
      <c r="CL8" s="72"/>
      <c r="CM8" s="73"/>
      <c r="CN8" s="74"/>
      <c r="CO8" s="72"/>
      <c r="CP8" s="73"/>
      <c r="CQ8" s="74"/>
      <c r="CR8" s="72"/>
      <c r="CS8" s="73"/>
      <c r="CT8" s="74"/>
      <c r="CU8" s="72"/>
      <c r="CV8" s="73"/>
      <c r="CW8" s="77"/>
      <c r="CX8" s="74"/>
      <c r="CY8" s="72"/>
      <c r="CZ8" s="73"/>
      <c r="DA8" s="74"/>
      <c r="DB8" s="72"/>
      <c r="DC8" s="73"/>
      <c r="DD8" s="74"/>
      <c r="DE8" s="72"/>
      <c r="DF8" s="73"/>
      <c r="DG8" s="74"/>
      <c r="DH8" s="72"/>
      <c r="DI8" s="73"/>
      <c r="DJ8" s="76"/>
      <c r="DK8" s="74"/>
      <c r="DL8" s="72"/>
      <c r="DM8" s="73"/>
      <c r="DN8" s="74"/>
      <c r="DO8" s="72"/>
      <c r="DP8" s="73"/>
      <c r="DQ8" s="74"/>
      <c r="DR8" s="72"/>
      <c r="DS8" s="73"/>
      <c r="DT8" s="74"/>
      <c r="DU8" s="72"/>
      <c r="DV8" s="73"/>
      <c r="DW8" s="74"/>
      <c r="DX8" s="72"/>
      <c r="DY8" s="73"/>
      <c r="DZ8" s="74"/>
      <c r="EA8" s="72"/>
      <c r="EB8" s="73"/>
      <c r="EC8" s="74"/>
      <c r="ED8" s="72"/>
      <c r="EE8" s="73"/>
      <c r="EF8" s="75"/>
      <c r="EG8" s="74"/>
      <c r="EH8" s="72"/>
      <c r="EI8" s="73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x14ac:dyDescent="0.3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43" customFormat="1" ht="34.5" customHeight="1" x14ac:dyDescent="0.3">
      <c r="A10" s="32">
        <v>1</v>
      </c>
      <c r="B10" s="33" t="s">
        <v>58</v>
      </c>
      <c r="C10" s="62">
        <v>123908.5621</v>
      </c>
      <c r="D10" s="63">
        <v>637739.43220000004</v>
      </c>
      <c r="E10" s="64">
        <f t="shared" ref="E10:G14" si="0">DK10+EG10-EC10</f>
        <v>5915830.5999999996</v>
      </c>
      <c r="F10" s="65">
        <f t="shared" si="0"/>
        <v>4929858.833333333</v>
      </c>
      <c r="G10" s="65">
        <f t="shared" si="0"/>
        <v>2464162.1941999998</v>
      </c>
      <c r="H10" s="65">
        <f>+G10/F10*100</f>
        <v>49.984437232533331</v>
      </c>
      <c r="I10" s="65">
        <f>G10/E10*100</f>
        <v>41.653697693777772</v>
      </c>
      <c r="J10" s="37">
        <f t="shared" ref="J10:L14" si="1">U10+Z10+AJ10+AO10+AT10+AY10+BN10+BV10+BY10+CB10+CE10+CH10+CN10+CQ10+CX10+DA10+DG10+AE10</f>
        <v>574597.5</v>
      </c>
      <c r="K10" s="38">
        <f t="shared" si="1"/>
        <v>478831.25000000006</v>
      </c>
      <c r="L10" s="38">
        <f t="shared" si="1"/>
        <v>423252.50419999944</v>
      </c>
      <c r="M10" s="38">
        <f>+L10-K10</f>
        <v>-55578.745800000615</v>
      </c>
      <c r="N10" s="38">
        <f>+L10/K10*100</f>
        <v>88.392832380927388</v>
      </c>
      <c r="O10" s="38">
        <f>L10/J10*100</f>
        <v>73.660693650772828</v>
      </c>
      <c r="P10" s="37">
        <f t="shared" ref="P10:Q14" si="2">U10+Z10+AE10</f>
        <v>119275.70000000001</v>
      </c>
      <c r="Q10" s="38">
        <f>V10+AA10+AF10</f>
        <v>99396.416666666672</v>
      </c>
      <c r="R10" s="38">
        <f>W10+AB10+AG10</f>
        <v>60050.169299999463</v>
      </c>
      <c r="S10" s="38">
        <f>+R10/Q10*100</f>
        <v>60.414823103112667</v>
      </c>
      <c r="T10" s="39">
        <f>R10/P10*100</f>
        <v>50.345685919260553</v>
      </c>
      <c r="U10" s="37">
        <v>19007.400000000001</v>
      </c>
      <c r="V10" s="40">
        <f>+U10/12*10</f>
        <v>15839.5</v>
      </c>
      <c r="W10" s="62">
        <v>1881.3019999999999</v>
      </c>
      <c r="X10" s="40">
        <f>+W10/V10*100</f>
        <v>11.87728147984469</v>
      </c>
      <c r="Y10" s="40">
        <f t="shared" ref="Y10:Y16" si="3">W10/U10*100</f>
        <v>9.8977345665372418</v>
      </c>
      <c r="Z10" s="37">
        <v>3200</v>
      </c>
      <c r="AA10" s="40">
        <f>+Z10/12*10</f>
        <v>2666.666666666667</v>
      </c>
      <c r="AB10" s="62">
        <v>12560.996999999999</v>
      </c>
      <c r="AC10" s="40">
        <f>+AB10/AA10*100</f>
        <v>471.03738749999991</v>
      </c>
      <c r="AD10" s="40">
        <f>+AB10/Z10*100</f>
        <v>392.53115624999998</v>
      </c>
      <c r="AE10" s="37">
        <v>97068.3</v>
      </c>
      <c r="AF10" s="40">
        <f>+AE10/12*10</f>
        <v>80890.25</v>
      </c>
      <c r="AG10" s="40">
        <v>45607.870299999464</v>
      </c>
      <c r="AH10" s="40">
        <f>+AG10/AF10*100</f>
        <v>56.382407397677056</v>
      </c>
      <c r="AI10" s="40">
        <f>AG10/AE10*100</f>
        <v>46.985339498064214</v>
      </c>
      <c r="AJ10" s="37">
        <v>214495.5</v>
      </c>
      <c r="AK10" s="40">
        <f>+AJ10/12*10</f>
        <v>178746.25</v>
      </c>
      <c r="AL10" s="62">
        <v>148418.092</v>
      </c>
      <c r="AM10" s="40">
        <f>+AL10/AK10*100</f>
        <v>83.032842367322388</v>
      </c>
      <c r="AN10" s="40">
        <f>AL10/AJ10*100</f>
        <v>69.194035306101995</v>
      </c>
      <c r="AO10" s="37">
        <v>6644</v>
      </c>
      <c r="AP10" s="40">
        <f>+AO10/12*10</f>
        <v>5536.6666666666661</v>
      </c>
      <c r="AQ10" s="62">
        <v>6826.8959999999997</v>
      </c>
      <c r="AR10" s="40">
        <f>+AQ10/AP10*100</f>
        <v>123.30335942203492</v>
      </c>
      <c r="AS10" s="40">
        <f>AQ10/AO10*100</f>
        <v>102.75279951836242</v>
      </c>
      <c r="AT10" s="37">
        <v>8500</v>
      </c>
      <c r="AU10" s="40">
        <f>+AT10/12*10</f>
        <v>7083.3333333333339</v>
      </c>
      <c r="AV10" s="62">
        <v>8309.4</v>
      </c>
      <c r="AW10" s="40">
        <f>+AV10/AU10*100</f>
        <v>117.30917647058823</v>
      </c>
      <c r="AX10" s="40">
        <f>AV10/AT10*100</f>
        <v>97.757647058823522</v>
      </c>
      <c r="AY10" s="37">
        <v>0</v>
      </c>
      <c r="AZ10" s="40">
        <f>+AY10/12*4</f>
        <v>0</v>
      </c>
      <c r="BA10" s="40">
        <v>0</v>
      </c>
      <c r="BB10" s="37">
        <v>0</v>
      </c>
      <c r="BC10" s="40">
        <f>+BB10/12*4</f>
        <v>0</v>
      </c>
      <c r="BD10" s="40">
        <v>0</v>
      </c>
      <c r="BE10" s="37">
        <v>2342636.6</v>
      </c>
      <c r="BF10" s="40">
        <f>+BE10/12*10</f>
        <v>1952197.1666666667</v>
      </c>
      <c r="BG10" s="62">
        <v>1950257.93</v>
      </c>
      <c r="BH10" s="37">
        <v>3049.9</v>
      </c>
      <c r="BI10" s="40">
        <f>+BH10/12*10</f>
        <v>2541.5833333333335</v>
      </c>
      <c r="BJ10" s="62">
        <v>3872.7</v>
      </c>
      <c r="BK10" s="37">
        <v>0</v>
      </c>
      <c r="BL10" s="40">
        <f>+BK10/12*6</f>
        <v>0</v>
      </c>
      <c r="BM10" s="40">
        <v>0</v>
      </c>
      <c r="BN10" s="37">
        <v>0</v>
      </c>
      <c r="BO10" s="40">
        <f>+BN10/12*4</f>
        <v>0</v>
      </c>
      <c r="BP10" s="40">
        <v>0</v>
      </c>
      <c r="BQ10" s="37">
        <f t="shared" ref="BQ10:BS14" si="4">BV10+BY10+CB10+CE10</f>
        <v>171521.09999999998</v>
      </c>
      <c r="BR10" s="40">
        <f t="shared" si="4"/>
        <v>142934.25</v>
      </c>
      <c r="BS10" s="40">
        <f>BX10+CA10+CD10+CG10</f>
        <v>129577.25599999999</v>
      </c>
      <c r="BT10" s="40">
        <f>+BS10/BR10*100</f>
        <v>90.655148083821757</v>
      </c>
      <c r="BU10" s="40">
        <f>BS10/BQ10*100</f>
        <v>75.545956736518136</v>
      </c>
      <c r="BV10" s="37">
        <v>102392.9</v>
      </c>
      <c r="BW10" s="40">
        <f>+BV10/12*10</f>
        <v>85327.416666666672</v>
      </c>
      <c r="BX10" s="62">
        <v>76277.575299999997</v>
      </c>
      <c r="BY10" s="37">
        <v>41592.199999999997</v>
      </c>
      <c r="BZ10" s="40">
        <f>+BY10/12*10</f>
        <v>34660.166666666664</v>
      </c>
      <c r="CA10" s="62">
        <v>24606.774000000001</v>
      </c>
      <c r="CB10" s="61">
        <v>0</v>
      </c>
      <c r="CC10" s="40">
        <f>+CB10/12*10</f>
        <v>0</v>
      </c>
      <c r="CD10" s="62">
        <v>0</v>
      </c>
      <c r="CE10" s="37">
        <v>27536</v>
      </c>
      <c r="CF10" s="40">
        <f>+CE10/12*10</f>
        <v>22946.666666666664</v>
      </c>
      <c r="CG10" s="62">
        <v>28692.9067</v>
      </c>
      <c r="CH10" s="37">
        <v>0</v>
      </c>
      <c r="CI10" s="40">
        <f>+CH10/12*9</f>
        <v>0</v>
      </c>
      <c r="CJ10" s="40">
        <v>0</v>
      </c>
      <c r="CK10" s="37">
        <v>2227.1999999999998</v>
      </c>
      <c r="CL10" s="40">
        <f>+CK10/12*10</f>
        <v>1856</v>
      </c>
      <c r="CM10" s="62">
        <v>1781.76</v>
      </c>
      <c r="CN10" s="37">
        <v>0</v>
      </c>
      <c r="CO10" s="40">
        <f>+CN10/12*10</f>
        <v>0</v>
      </c>
      <c r="CP10" s="40">
        <v>42</v>
      </c>
      <c r="CQ10" s="37">
        <v>51265.4</v>
      </c>
      <c r="CR10" s="40">
        <f>+CQ10/12*10</f>
        <v>42721.166666666672</v>
      </c>
      <c r="CS10" s="62">
        <v>30479.958999999999</v>
      </c>
      <c r="CT10" s="37">
        <v>28165.4</v>
      </c>
      <c r="CU10" s="40">
        <f>+CT10/12*10</f>
        <v>23471.166666666668</v>
      </c>
      <c r="CV10" s="62">
        <v>14134.858</v>
      </c>
      <c r="CW10" s="40">
        <f>+CV10/CU10*100</f>
        <v>60.22222159103012</v>
      </c>
      <c r="CX10" s="64">
        <v>0</v>
      </c>
      <c r="CY10" s="40">
        <f>+CX10/12*10</f>
        <v>0</v>
      </c>
      <c r="CZ10" s="62">
        <v>3808.375</v>
      </c>
      <c r="DA10" s="64">
        <v>0</v>
      </c>
      <c r="DB10" s="40">
        <f>+DA10/12*10</f>
        <v>0</v>
      </c>
      <c r="DC10" s="62">
        <v>100</v>
      </c>
      <c r="DD10" s="64">
        <v>0</v>
      </c>
      <c r="DE10" s="40">
        <f>+DD10/12*10</f>
        <v>0</v>
      </c>
      <c r="DF10" s="63">
        <v>0</v>
      </c>
      <c r="DG10" s="64">
        <v>2895.8</v>
      </c>
      <c r="DH10" s="40">
        <f>+DG10/12*10</f>
        <v>2413.166666666667</v>
      </c>
      <c r="DI10" s="62">
        <v>35640.356899999999</v>
      </c>
      <c r="DJ10" s="34">
        <v>0</v>
      </c>
      <c r="DK10" s="64">
        <f t="shared" ref="DK10:DM14" si="5">U10+Z10+AJ10+AO10+AT10+AY10+BB10+BE10+BH10+BK10+BN10+BV10+BY10+CB10+CE10+CH10+CK10+CN10+CQ10+CX10+DA10+DD10+DG10+AE10</f>
        <v>2922511.1999999997</v>
      </c>
      <c r="DL10" s="63">
        <f t="shared" si="5"/>
        <v>2435425.9999999995</v>
      </c>
      <c r="DM10" s="63">
        <f t="shared" si="5"/>
        <v>2379164.8942</v>
      </c>
      <c r="DN10" s="64">
        <v>196968.6</v>
      </c>
      <c r="DO10" s="40">
        <f>+DN10/12*10</f>
        <v>164140.5</v>
      </c>
      <c r="DP10" s="63">
        <v>250</v>
      </c>
      <c r="DQ10" s="66">
        <v>2796350.8</v>
      </c>
      <c r="DR10" s="40">
        <f>+DQ10/12*10</f>
        <v>2330292.333333333</v>
      </c>
      <c r="DS10" s="62">
        <v>84747.3</v>
      </c>
      <c r="DT10" s="35">
        <v>0</v>
      </c>
      <c r="DU10" s="40">
        <f>+DT10/12*4</f>
        <v>0</v>
      </c>
      <c r="DV10" s="34">
        <v>0</v>
      </c>
      <c r="DW10" s="35">
        <v>0</v>
      </c>
      <c r="DX10" s="40">
        <f>+DW10/12*10</f>
        <v>0</v>
      </c>
      <c r="DY10" s="62">
        <v>0</v>
      </c>
      <c r="DZ10" s="35">
        <v>0</v>
      </c>
      <c r="EA10" s="40">
        <f>+DZ10/12*4</f>
        <v>0</v>
      </c>
      <c r="EB10" s="34">
        <v>0</v>
      </c>
      <c r="EC10" s="64">
        <v>856753.4</v>
      </c>
      <c r="ED10" s="40">
        <f>+EC10/12*10</f>
        <v>713961.16666666674</v>
      </c>
      <c r="EE10" s="34">
        <v>0</v>
      </c>
      <c r="EF10" s="34">
        <v>0</v>
      </c>
      <c r="EG10" s="64">
        <f>DN10+DQ10+DT10+DW10+DZ10+EC10</f>
        <v>3850072.8</v>
      </c>
      <c r="EH10" s="63">
        <f t="shared" ref="EG10:EH14" si="6">DO10+DR10+DU10+DX10+EA10+ED10</f>
        <v>3208394</v>
      </c>
      <c r="EI10" s="63">
        <f>DP10+DS10+DV10+DY10+EB10+EE10+EF10</f>
        <v>84997.3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43" customFormat="1" ht="34.5" customHeight="1" x14ac:dyDescent="0.3">
      <c r="A11" s="32">
        <v>2</v>
      </c>
      <c r="B11" s="33" t="s">
        <v>59</v>
      </c>
      <c r="C11" s="62">
        <v>12923.777700000001</v>
      </c>
      <c r="D11" s="63">
        <v>350549.19650000002</v>
      </c>
      <c r="E11" s="64">
        <f t="shared" si="0"/>
        <v>3487465.0202000001</v>
      </c>
      <c r="F11" s="65">
        <f t="shared" si="0"/>
        <v>2906220.8501666663</v>
      </c>
      <c r="G11" s="65">
        <f t="shared" si="0"/>
        <v>2801830.1462999997</v>
      </c>
      <c r="H11" s="65">
        <f t="shared" ref="H11:H16" si="7">+G11/F11*100</f>
        <v>96.408025774755558</v>
      </c>
      <c r="I11" s="65">
        <f>G11/E11*100</f>
        <v>80.340021478962953</v>
      </c>
      <c r="J11" s="37">
        <f t="shared" si="1"/>
        <v>957806.10000000009</v>
      </c>
      <c r="K11" s="38">
        <f t="shared" si="1"/>
        <v>798171.74999999988</v>
      </c>
      <c r="L11" s="38">
        <f t="shared" si="1"/>
        <v>636874.23730000097</v>
      </c>
      <c r="M11" s="38">
        <f>+L11-K11</f>
        <v>-161297.51269999892</v>
      </c>
      <c r="N11" s="38">
        <f>+L11/K11*100</f>
        <v>79.791628468434411</v>
      </c>
      <c r="O11" s="38">
        <f>L11/J11*100</f>
        <v>66.493023723695316</v>
      </c>
      <c r="P11" s="37">
        <f t="shared" si="2"/>
        <v>202112.7</v>
      </c>
      <c r="Q11" s="38">
        <f t="shared" si="2"/>
        <v>168427.25</v>
      </c>
      <c r="R11" s="38">
        <f>W11+AB11+AG11</f>
        <v>111505.50260000095</v>
      </c>
      <c r="S11" s="38">
        <f t="shared" ref="S11:S16" si="8">+R11/Q11*100</f>
        <v>66.203956070054545</v>
      </c>
      <c r="T11" s="39">
        <f>R11/P11*100</f>
        <v>55.169963391712116</v>
      </c>
      <c r="U11" s="37">
        <v>9068.4</v>
      </c>
      <c r="V11" s="40">
        <f t="shared" ref="V11:V16" si="9">+U11/12*10</f>
        <v>7556.9999999999991</v>
      </c>
      <c r="W11" s="62">
        <v>7619.3994000000002</v>
      </c>
      <c r="X11" s="40">
        <f t="shared" ref="X11:X16" si="10">+W11/V11*100</f>
        <v>100.82571655418819</v>
      </c>
      <c r="Y11" s="40">
        <f t="shared" si="3"/>
        <v>84.021430461823471</v>
      </c>
      <c r="Z11" s="37">
        <v>26724.9</v>
      </c>
      <c r="AA11" s="40">
        <f t="shared" ref="AA11:AA16" si="11">+Z11/12*10</f>
        <v>22270.750000000004</v>
      </c>
      <c r="AB11" s="62">
        <v>27419.095399999998</v>
      </c>
      <c r="AC11" s="40">
        <f t="shared" ref="AC11:AC16" si="12">+AB11/AA11*100</f>
        <v>123.11707239316141</v>
      </c>
      <c r="AD11" s="40">
        <f t="shared" ref="AD11:AD16" si="13">+AB11/Z11*100</f>
        <v>102.59756032763451</v>
      </c>
      <c r="AE11" s="37">
        <v>166319.4</v>
      </c>
      <c r="AF11" s="40">
        <f t="shared" ref="AF11:AF16" si="14">+AE11/12*10</f>
        <v>138599.5</v>
      </c>
      <c r="AG11" s="40">
        <v>76467.007800000953</v>
      </c>
      <c r="AH11" s="40">
        <f>+AG11/AF11*100</f>
        <v>55.171200329006197</v>
      </c>
      <c r="AI11" s="40">
        <f>AG11/AE11*100</f>
        <v>45.976000274171838</v>
      </c>
      <c r="AJ11" s="37">
        <v>409673.8</v>
      </c>
      <c r="AK11" s="40">
        <f t="shared" ref="AK11:AK16" si="15">+AJ11/12*10</f>
        <v>341394.83333333331</v>
      </c>
      <c r="AL11" s="62">
        <v>236496.82440000001</v>
      </c>
      <c r="AM11" s="40">
        <f>+AL11/AK11*100</f>
        <v>69.273697580855796</v>
      </c>
      <c r="AN11" s="40">
        <f>AL11/AJ11*100</f>
        <v>57.728081317379832</v>
      </c>
      <c r="AO11" s="37">
        <v>11739.4</v>
      </c>
      <c r="AP11" s="40">
        <f t="shared" ref="AP11:AP16" si="16">+AO11/12*10</f>
        <v>9782.8333333333321</v>
      </c>
      <c r="AQ11" s="62">
        <v>16785.069800000001</v>
      </c>
      <c r="AR11" s="40">
        <f>+AQ11/AP11*100</f>
        <v>171.57677360001367</v>
      </c>
      <c r="AS11" s="40">
        <f>AQ11/AO11*100</f>
        <v>142.98064466667805</v>
      </c>
      <c r="AT11" s="37">
        <v>15000</v>
      </c>
      <c r="AU11" s="40">
        <f t="shared" ref="AU11:AU16" si="17">+AT11/12*10</f>
        <v>12500</v>
      </c>
      <c r="AV11" s="62">
        <v>15812.4</v>
      </c>
      <c r="AW11" s="40">
        <f>+AV11/AU11*100</f>
        <v>126.49919999999999</v>
      </c>
      <c r="AX11" s="40">
        <f>AV11/AT11*100</f>
        <v>105.416</v>
      </c>
      <c r="AY11" s="37">
        <v>0</v>
      </c>
      <c r="AZ11" s="40">
        <f t="shared" ref="AZ11:AZ16" si="18">+AY11/12*4</f>
        <v>0</v>
      </c>
      <c r="BA11" s="40">
        <v>0</v>
      </c>
      <c r="BB11" s="37">
        <v>0</v>
      </c>
      <c r="BC11" s="40">
        <f t="shared" ref="BC11:BC16" si="19">+BB11/12*4</f>
        <v>0</v>
      </c>
      <c r="BD11" s="40">
        <v>0</v>
      </c>
      <c r="BE11" s="37">
        <v>2155823.6</v>
      </c>
      <c r="BF11" s="40">
        <f t="shared" ref="BF11:BF16" si="20">+BE11/12*10</f>
        <v>1796519.6666666667</v>
      </c>
      <c r="BG11" s="62">
        <v>1796753.3289999999</v>
      </c>
      <c r="BH11" s="37">
        <v>9804.9</v>
      </c>
      <c r="BI11" s="40">
        <f t="shared" ref="BI11:BI16" si="21">+BH11/12*10</f>
        <v>8170.7499999999991</v>
      </c>
      <c r="BJ11" s="62">
        <v>8660.7999999999993</v>
      </c>
      <c r="BK11" s="37">
        <v>0</v>
      </c>
      <c r="BL11" s="40">
        <f t="shared" ref="BL11:BL16" si="22">+BK11/12*6</f>
        <v>0</v>
      </c>
      <c r="BM11" s="40">
        <v>0</v>
      </c>
      <c r="BN11" s="37">
        <v>0</v>
      </c>
      <c r="BO11" s="40">
        <f t="shared" ref="BO11:BO16" si="23">+BN11/12*4</f>
        <v>0</v>
      </c>
      <c r="BP11" s="40">
        <v>0</v>
      </c>
      <c r="BQ11" s="37">
        <f t="shared" si="4"/>
        <v>57796.399999999994</v>
      </c>
      <c r="BR11" s="40">
        <f t="shared" si="4"/>
        <v>48163.666666666672</v>
      </c>
      <c r="BS11" s="40">
        <f t="shared" si="4"/>
        <v>45991.718000000001</v>
      </c>
      <c r="BT11" s="40">
        <f t="shared" ref="BT11:BT16" si="24">+BS11/BR11*100</f>
        <v>95.490483144278869</v>
      </c>
      <c r="BU11" s="40">
        <f>BS11/BQ11*100</f>
        <v>79.57540262023241</v>
      </c>
      <c r="BV11" s="37">
        <v>34547.699999999997</v>
      </c>
      <c r="BW11" s="40">
        <f t="shared" ref="BW11:BW16" si="25">+BV11/12*10</f>
        <v>28789.75</v>
      </c>
      <c r="BX11" s="62">
        <v>12944.996999999999</v>
      </c>
      <c r="BY11" s="37">
        <v>6325</v>
      </c>
      <c r="BZ11" s="40">
        <f t="shared" ref="BZ11:BZ16" si="26">+BY11/12*10</f>
        <v>5270.8333333333339</v>
      </c>
      <c r="CA11" s="62">
        <v>18470.891</v>
      </c>
      <c r="CB11" s="61">
        <v>3526.7</v>
      </c>
      <c r="CC11" s="40">
        <f t="shared" ref="CC11:CC16" si="27">+CB11/12*10</f>
        <v>2938.9166666666665</v>
      </c>
      <c r="CD11" s="62">
        <v>2206.83</v>
      </c>
      <c r="CE11" s="37">
        <v>13397</v>
      </c>
      <c r="CF11" s="40">
        <f t="shared" ref="CF11:CF16" si="28">+CE11/12*10</f>
        <v>11164.166666666668</v>
      </c>
      <c r="CG11" s="62">
        <v>12369</v>
      </c>
      <c r="CH11" s="37">
        <v>0</v>
      </c>
      <c r="CI11" s="40">
        <f t="shared" ref="CI11:CI14" si="29">+CH11/12*9</f>
        <v>0</v>
      </c>
      <c r="CJ11" s="40">
        <v>0</v>
      </c>
      <c r="CK11" s="37">
        <v>4454.3999999999996</v>
      </c>
      <c r="CL11" s="40">
        <f t="shared" ref="CL11:CL16" si="30">+CK11/12*10</f>
        <v>3712</v>
      </c>
      <c r="CM11" s="62">
        <v>3118.08</v>
      </c>
      <c r="CN11" s="37">
        <v>0</v>
      </c>
      <c r="CO11" s="40">
        <f t="shared" ref="CO11:CO14" si="31">+CN11/12*10</f>
        <v>0</v>
      </c>
      <c r="CP11" s="40">
        <v>0</v>
      </c>
      <c r="CQ11" s="37">
        <v>203749.5</v>
      </c>
      <c r="CR11" s="40">
        <f t="shared" ref="CR11:CR16" si="32">+CQ11/12*10</f>
        <v>169791.25</v>
      </c>
      <c r="CS11" s="62">
        <v>154092.42550000001</v>
      </c>
      <c r="CT11" s="37">
        <v>74712</v>
      </c>
      <c r="CU11" s="40">
        <f t="shared" ref="CU11:CU16" si="33">+CT11/12*10</f>
        <v>62260</v>
      </c>
      <c r="CV11" s="62">
        <v>51696.324500000002</v>
      </c>
      <c r="CW11" s="40">
        <f t="shared" ref="CW11:CW16" si="34">+CV11/CU11*100</f>
        <v>83.032965788628331</v>
      </c>
      <c r="CX11" s="64">
        <v>8000</v>
      </c>
      <c r="CY11" s="40">
        <f t="shared" ref="CY11:CY16" si="35">+CX11/12*10</f>
        <v>6666.6666666666661</v>
      </c>
      <c r="CZ11" s="62">
        <v>2421.5700000000002</v>
      </c>
      <c r="DA11" s="64">
        <v>500</v>
      </c>
      <c r="DB11" s="40">
        <f t="shared" ref="DB11:DB16" si="36">+DA11/12*10</f>
        <v>416.66666666666663</v>
      </c>
      <c r="DC11" s="62">
        <v>140</v>
      </c>
      <c r="DD11" s="64">
        <v>0</v>
      </c>
      <c r="DE11" s="40">
        <f t="shared" ref="DE11:DE16" si="37">+DD11/12*10</f>
        <v>0</v>
      </c>
      <c r="DF11" s="63">
        <v>0</v>
      </c>
      <c r="DG11" s="64">
        <v>49234.3</v>
      </c>
      <c r="DH11" s="40">
        <f t="shared" ref="DH11:DH16" si="38">+DG11/12*10</f>
        <v>41028.583333333336</v>
      </c>
      <c r="DI11" s="62">
        <v>53628.726999999999</v>
      </c>
      <c r="DJ11" s="34">
        <v>0</v>
      </c>
      <c r="DK11" s="64">
        <f t="shared" si="5"/>
        <v>3127889</v>
      </c>
      <c r="DL11" s="63">
        <f t="shared" si="5"/>
        <v>2606574.1666666665</v>
      </c>
      <c r="DM11" s="63">
        <f t="shared" si="5"/>
        <v>2445406.4463</v>
      </c>
      <c r="DN11" s="64">
        <v>0</v>
      </c>
      <c r="DO11" s="40">
        <f t="shared" ref="DO11:DO16" si="39">+DN11/12*10</f>
        <v>0</v>
      </c>
      <c r="DP11" s="63">
        <v>0</v>
      </c>
      <c r="DQ11" s="66">
        <v>359576.02020000003</v>
      </c>
      <c r="DR11" s="40">
        <f t="shared" ref="DR11:DR16" si="40">+DQ11/12*10</f>
        <v>299646.68350000004</v>
      </c>
      <c r="DS11" s="62">
        <v>355870.7</v>
      </c>
      <c r="DT11" s="35">
        <v>0</v>
      </c>
      <c r="DU11" s="40">
        <f t="shared" ref="DU11:DU16" si="41">+DT11/12*4</f>
        <v>0</v>
      </c>
      <c r="DV11" s="34">
        <v>0</v>
      </c>
      <c r="DW11" s="35">
        <v>0</v>
      </c>
      <c r="DX11" s="40">
        <f t="shared" ref="DX11:DX14" si="42">+DW11/12*10</f>
        <v>0</v>
      </c>
      <c r="DY11" s="62">
        <v>553</v>
      </c>
      <c r="DZ11" s="35">
        <v>0</v>
      </c>
      <c r="EA11" s="40">
        <f t="shared" ref="EA11:EA16" si="43">+DZ11/12*4</f>
        <v>0</v>
      </c>
      <c r="EB11" s="34">
        <v>0</v>
      </c>
      <c r="EC11" s="64">
        <v>920000</v>
      </c>
      <c r="ED11" s="40">
        <f t="shared" ref="ED11:ED16" si="44">+EC11/12*10</f>
        <v>766666.66666666674</v>
      </c>
      <c r="EE11" s="34">
        <v>372644.99200000003</v>
      </c>
      <c r="EF11" s="34">
        <v>0</v>
      </c>
      <c r="EG11" s="64">
        <f t="shared" si="6"/>
        <v>1279576.0202000001</v>
      </c>
      <c r="EH11" s="63">
        <f t="shared" si="6"/>
        <v>1066313.3501666668</v>
      </c>
      <c r="EI11" s="63">
        <f>DP11+DS11+DV11+DY11+EB11+EE11+EF11</f>
        <v>729068.69200000004</v>
      </c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43" customFormat="1" ht="34.5" customHeight="1" x14ac:dyDescent="0.3">
      <c r="A12" s="32">
        <v>3</v>
      </c>
      <c r="B12" s="33" t="s">
        <v>60</v>
      </c>
      <c r="C12" s="62">
        <v>35331.213799999998</v>
      </c>
      <c r="D12" s="63">
        <v>23831.5533</v>
      </c>
      <c r="E12" s="64">
        <f t="shared" si="0"/>
        <v>1163789.1736999999</v>
      </c>
      <c r="F12" s="65">
        <f t="shared" si="0"/>
        <v>969824.31141666672</v>
      </c>
      <c r="G12" s="65">
        <f t="shared" si="0"/>
        <v>1091172.1880000001</v>
      </c>
      <c r="H12" s="65">
        <f t="shared" si="7"/>
        <v>112.5123566356132</v>
      </c>
      <c r="I12" s="65">
        <f>G12/E12*100</f>
        <v>93.760297196344339</v>
      </c>
      <c r="J12" s="37">
        <f t="shared" si="1"/>
        <v>300709.5</v>
      </c>
      <c r="K12" s="38">
        <f t="shared" si="1"/>
        <v>250591.25</v>
      </c>
      <c r="L12" s="38">
        <f t="shared" si="1"/>
        <v>261367.99099999998</v>
      </c>
      <c r="M12" s="38">
        <f>+L12-K12</f>
        <v>10776.74099999998</v>
      </c>
      <c r="N12" s="38">
        <f>+L12/K12*100</f>
        <v>104.30052565682162</v>
      </c>
      <c r="O12" s="38">
        <f>L12/J12*100</f>
        <v>86.917104714018009</v>
      </c>
      <c r="P12" s="37">
        <f t="shared" si="2"/>
        <v>46086</v>
      </c>
      <c r="Q12" s="38">
        <f t="shared" si="2"/>
        <v>38405</v>
      </c>
      <c r="R12" s="38">
        <f>W12+AB12+AG12</f>
        <v>39934.776799999956</v>
      </c>
      <c r="S12" s="38">
        <f t="shared" si="8"/>
        <v>103.98327509438863</v>
      </c>
      <c r="T12" s="39">
        <f>R12/P12*100</f>
        <v>86.652729245323869</v>
      </c>
      <c r="U12" s="37">
        <v>10</v>
      </c>
      <c r="V12" s="40">
        <f t="shared" si="9"/>
        <v>8.3333333333333339</v>
      </c>
      <c r="W12" s="62">
        <v>0</v>
      </c>
      <c r="X12" s="40">
        <f t="shared" si="10"/>
        <v>0</v>
      </c>
      <c r="Y12" s="40">
        <f t="shared" si="3"/>
        <v>0</v>
      </c>
      <c r="Z12" s="37">
        <v>11031</v>
      </c>
      <c r="AA12" s="40">
        <f t="shared" si="11"/>
        <v>9192.5</v>
      </c>
      <c r="AB12" s="62">
        <v>6298.3612999999996</v>
      </c>
      <c r="AC12" s="40">
        <f t="shared" si="12"/>
        <v>68.516304596138156</v>
      </c>
      <c r="AD12" s="40">
        <f t="shared" si="13"/>
        <v>57.096920496781792</v>
      </c>
      <c r="AE12" s="37">
        <v>35045</v>
      </c>
      <c r="AF12" s="40">
        <f t="shared" si="14"/>
        <v>29204.166666666664</v>
      </c>
      <c r="AG12" s="40">
        <v>33636.415499999959</v>
      </c>
      <c r="AH12" s="40">
        <f>+AG12/AF12*100</f>
        <v>115.17676872592368</v>
      </c>
      <c r="AI12" s="40">
        <f>AG12/AE12*100</f>
        <v>95.980640604936397</v>
      </c>
      <c r="AJ12" s="37">
        <v>64147</v>
      </c>
      <c r="AK12" s="40">
        <f t="shared" si="15"/>
        <v>53455.833333333328</v>
      </c>
      <c r="AL12" s="62">
        <v>48072.290200000003</v>
      </c>
      <c r="AM12" s="40">
        <f>+AL12/AK12*100</f>
        <v>89.928988479585968</v>
      </c>
      <c r="AN12" s="40">
        <f>AL12/AJ12*100</f>
        <v>74.940823732988292</v>
      </c>
      <c r="AO12" s="37">
        <v>7554</v>
      </c>
      <c r="AP12" s="40">
        <f t="shared" si="16"/>
        <v>6295</v>
      </c>
      <c r="AQ12" s="62">
        <v>29698.345000000001</v>
      </c>
      <c r="AR12" s="40">
        <f>+AQ12/AP12*100</f>
        <v>471.77672756155681</v>
      </c>
      <c r="AS12" s="40">
        <f>AQ12/AO12*100</f>
        <v>393.147272967964</v>
      </c>
      <c r="AT12" s="37">
        <v>1000</v>
      </c>
      <c r="AU12" s="40">
        <f t="shared" si="17"/>
        <v>833.33333333333326</v>
      </c>
      <c r="AV12" s="62">
        <v>837.5</v>
      </c>
      <c r="AW12" s="40">
        <f>+AV12/AU12*100</f>
        <v>100.50000000000001</v>
      </c>
      <c r="AX12" s="40">
        <f>AV12/AT12*100</f>
        <v>83.75</v>
      </c>
      <c r="AY12" s="37">
        <v>0</v>
      </c>
      <c r="AZ12" s="40">
        <f t="shared" si="18"/>
        <v>0</v>
      </c>
      <c r="BA12" s="40">
        <v>0</v>
      </c>
      <c r="BB12" s="37">
        <v>0</v>
      </c>
      <c r="BC12" s="40">
        <f t="shared" si="19"/>
        <v>0</v>
      </c>
      <c r="BD12" s="40">
        <v>0</v>
      </c>
      <c r="BE12" s="37">
        <v>814792.5</v>
      </c>
      <c r="BF12" s="40">
        <f t="shared" si="20"/>
        <v>678993.75</v>
      </c>
      <c r="BG12" s="62">
        <v>679500</v>
      </c>
      <c r="BH12" s="37">
        <v>1089</v>
      </c>
      <c r="BI12" s="40">
        <f t="shared" si="21"/>
        <v>907.5</v>
      </c>
      <c r="BJ12" s="62">
        <v>962.3</v>
      </c>
      <c r="BK12" s="37">
        <v>0</v>
      </c>
      <c r="BL12" s="40">
        <f t="shared" si="22"/>
        <v>0</v>
      </c>
      <c r="BM12" s="40">
        <v>0</v>
      </c>
      <c r="BN12" s="37">
        <v>0</v>
      </c>
      <c r="BO12" s="40">
        <f t="shared" si="23"/>
        <v>0</v>
      </c>
      <c r="BP12" s="40">
        <v>0</v>
      </c>
      <c r="BQ12" s="37">
        <f t="shared" si="4"/>
        <v>74678</v>
      </c>
      <c r="BR12" s="40">
        <f t="shared" si="4"/>
        <v>62231.666666666664</v>
      </c>
      <c r="BS12" s="40">
        <f t="shared" si="4"/>
        <v>44785.580999999998</v>
      </c>
      <c r="BT12" s="40">
        <f t="shared" si="24"/>
        <v>71.965903211119738</v>
      </c>
      <c r="BU12" s="40">
        <f>BS12/BQ12*100</f>
        <v>59.971586009266453</v>
      </c>
      <c r="BV12" s="37">
        <v>71098</v>
      </c>
      <c r="BW12" s="40">
        <f t="shared" si="25"/>
        <v>59248.333333333328</v>
      </c>
      <c r="BX12" s="62">
        <v>41716.680999999997</v>
      </c>
      <c r="BY12" s="37">
        <v>0</v>
      </c>
      <c r="BZ12" s="40">
        <f t="shared" si="26"/>
        <v>0</v>
      </c>
      <c r="CA12" s="62">
        <v>0</v>
      </c>
      <c r="CB12" s="61">
        <v>0</v>
      </c>
      <c r="CC12" s="40">
        <f t="shared" si="27"/>
        <v>0</v>
      </c>
      <c r="CD12" s="62">
        <v>0</v>
      </c>
      <c r="CE12" s="37">
        <v>3580</v>
      </c>
      <c r="CF12" s="40">
        <f t="shared" si="28"/>
        <v>2983.333333333333</v>
      </c>
      <c r="CG12" s="62">
        <v>3068.9</v>
      </c>
      <c r="CH12" s="37">
        <v>0</v>
      </c>
      <c r="CI12" s="40">
        <f t="shared" si="29"/>
        <v>0</v>
      </c>
      <c r="CJ12" s="40">
        <v>0</v>
      </c>
      <c r="CK12" s="37">
        <v>1999</v>
      </c>
      <c r="CL12" s="40">
        <f t="shared" si="30"/>
        <v>1665.8333333333335</v>
      </c>
      <c r="CM12" s="62">
        <v>1399.3</v>
      </c>
      <c r="CN12" s="37">
        <v>0</v>
      </c>
      <c r="CO12" s="40">
        <f t="shared" si="31"/>
        <v>0</v>
      </c>
      <c r="CP12" s="40">
        <v>0</v>
      </c>
      <c r="CQ12" s="37">
        <v>48622</v>
      </c>
      <c r="CR12" s="40">
        <f t="shared" si="32"/>
        <v>40518.333333333336</v>
      </c>
      <c r="CS12" s="62">
        <v>38794.976999999999</v>
      </c>
      <c r="CT12" s="37">
        <v>19600</v>
      </c>
      <c r="CU12" s="40">
        <f t="shared" si="33"/>
        <v>16333.333333333332</v>
      </c>
      <c r="CV12" s="62">
        <v>17386.976999999999</v>
      </c>
      <c r="CW12" s="40">
        <f t="shared" si="34"/>
        <v>106.45087959183674</v>
      </c>
      <c r="CX12" s="64">
        <v>300</v>
      </c>
      <c r="CY12" s="40">
        <f t="shared" si="35"/>
        <v>250</v>
      </c>
      <c r="CZ12" s="62">
        <v>1426.85</v>
      </c>
      <c r="DA12" s="64">
        <v>1000</v>
      </c>
      <c r="DB12" s="40">
        <f t="shared" si="36"/>
        <v>833.33333333333326</v>
      </c>
      <c r="DC12" s="62">
        <v>0</v>
      </c>
      <c r="DD12" s="64">
        <v>20000</v>
      </c>
      <c r="DE12" s="40">
        <f t="shared" si="37"/>
        <v>16666.666666666668</v>
      </c>
      <c r="DF12" s="63">
        <v>0</v>
      </c>
      <c r="DG12" s="64">
        <v>57322.5</v>
      </c>
      <c r="DH12" s="40">
        <f t="shared" si="38"/>
        <v>47768.75</v>
      </c>
      <c r="DI12" s="62">
        <v>57817.671000000002</v>
      </c>
      <c r="DJ12" s="34">
        <v>0</v>
      </c>
      <c r="DK12" s="64">
        <f t="shared" si="5"/>
        <v>1138590</v>
      </c>
      <c r="DL12" s="63">
        <f t="shared" si="5"/>
        <v>948825.00000000012</v>
      </c>
      <c r="DM12" s="63">
        <f t="shared" si="5"/>
        <v>943229.59100000001</v>
      </c>
      <c r="DN12" s="64">
        <v>0</v>
      </c>
      <c r="DO12" s="40">
        <f t="shared" si="39"/>
        <v>0</v>
      </c>
      <c r="DP12" s="63">
        <v>0</v>
      </c>
      <c r="DQ12" s="66">
        <v>25199.173699999999</v>
      </c>
      <c r="DR12" s="40">
        <f t="shared" si="40"/>
        <v>20999.311416666664</v>
      </c>
      <c r="DS12" s="62">
        <v>147942.59700000001</v>
      </c>
      <c r="DT12" s="35">
        <v>0</v>
      </c>
      <c r="DU12" s="40">
        <f t="shared" si="41"/>
        <v>0</v>
      </c>
      <c r="DV12" s="34">
        <v>0</v>
      </c>
      <c r="DW12" s="35">
        <v>0</v>
      </c>
      <c r="DX12" s="40">
        <f t="shared" si="42"/>
        <v>0</v>
      </c>
      <c r="DY12" s="62">
        <v>0</v>
      </c>
      <c r="DZ12" s="35">
        <v>0</v>
      </c>
      <c r="EA12" s="40">
        <f t="shared" si="43"/>
        <v>0</v>
      </c>
      <c r="EB12" s="34">
        <v>0</v>
      </c>
      <c r="EC12" s="64">
        <v>220300</v>
      </c>
      <c r="ED12" s="40">
        <f t="shared" si="44"/>
        <v>183583.33333333331</v>
      </c>
      <c r="EE12" s="34">
        <v>160000</v>
      </c>
      <c r="EF12" s="34">
        <v>0</v>
      </c>
      <c r="EG12" s="64">
        <f t="shared" si="6"/>
        <v>245499.17369999998</v>
      </c>
      <c r="EH12" s="63">
        <f t="shared" si="6"/>
        <v>204582.64474999998</v>
      </c>
      <c r="EI12" s="63">
        <f>DP12+DS12+DV12+DY12+EB12+EE12+EF12</f>
        <v>307942.59700000001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3" customFormat="1" ht="34.5" customHeight="1" x14ac:dyDescent="0.3">
      <c r="A13" s="32">
        <v>4</v>
      </c>
      <c r="B13" s="33" t="s">
        <v>61</v>
      </c>
      <c r="C13" s="62">
        <v>140843.5569</v>
      </c>
      <c r="D13" s="63">
        <v>1281160.8918999999</v>
      </c>
      <c r="E13" s="64">
        <f t="shared" si="0"/>
        <v>6257789.6622000001</v>
      </c>
      <c r="F13" s="65">
        <f t="shared" si="0"/>
        <v>5214824.7185000004</v>
      </c>
      <c r="G13" s="65">
        <f t="shared" si="0"/>
        <v>5182491.8010999998</v>
      </c>
      <c r="H13" s="65">
        <f t="shared" si="7"/>
        <v>99.379980744409352</v>
      </c>
      <c r="I13" s="65">
        <f>G13/E13*100</f>
        <v>82.816650620341136</v>
      </c>
      <c r="J13" s="37">
        <f t="shared" si="1"/>
        <v>1211773.307</v>
      </c>
      <c r="K13" s="38">
        <f t="shared" si="1"/>
        <v>1009811.0891666666</v>
      </c>
      <c r="L13" s="38">
        <f t="shared" si="1"/>
        <v>816369.46809999913</v>
      </c>
      <c r="M13" s="38">
        <f>+L13-K13</f>
        <v>-193441.62106666749</v>
      </c>
      <c r="N13" s="38">
        <f>+L13/K13*100</f>
        <v>80.843781263453678</v>
      </c>
      <c r="O13" s="38">
        <f>L13/J13*100</f>
        <v>67.369817719544727</v>
      </c>
      <c r="P13" s="37">
        <f t="shared" si="2"/>
        <v>302524</v>
      </c>
      <c r="Q13" s="38">
        <f t="shared" si="2"/>
        <v>252103.33333333334</v>
      </c>
      <c r="R13" s="38">
        <f>W13+AB13+AG13</f>
        <v>128013.03749999931</v>
      </c>
      <c r="S13" s="38">
        <f t="shared" si="8"/>
        <v>50.77800273697266</v>
      </c>
      <c r="T13" s="39">
        <f>R13/P13*100</f>
        <v>42.315002280810546</v>
      </c>
      <c r="U13" s="37">
        <v>0</v>
      </c>
      <c r="V13" s="40">
        <f t="shared" si="9"/>
        <v>0</v>
      </c>
      <c r="W13" s="62">
        <v>660.59299999999996</v>
      </c>
      <c r="X13" s="40" t="e">
        <f t="shared" si="10"/>
        <v>#DIV/0!</v>
      </c>
      <c r="Y13" s="40" t="e">
        <f t="shared" si="3"/>
        <v>#DIV/0!</v>
      </c>
      <c r="Z13" s="37">
        <v>21350</v>
      </c>
      <c r="AA13" s="40">
        <f t="shared" si="11"/>
        <v>17791.666666666668</v>
      </c>
      <c r="AB13" s="62">
        <v>16902.576000000001</v>
      </c>
      <c r="AC13" s="40">
        <f t="shared" si="12"/>
        <v>95.002769086651057</v>
      </c>
      <c r="AD13" s="40">
        <f t="shared" si="13"/>
        <v>79.168974238875876</v>
      </c>
      <c r="AE13" s="37">
        <v>281174</v>
      </c>
      <c r="AF13" s="40">
        <f t="shared" si="14"/>
        <v>234311.66666666669</v>
      </c>
      <c r="AG13" s="40">
        <v>110449.86849999931</v>
      </c>
      <c r="AH13" s="40">
        <f>+AG13/AF13*100</f>
        <v>47.138014965821576</v>
      </c>
      <c r="AI13" s="40">
        <f>AG13/AE13*100</f>
        <v>39.28167913818465</v>
      </c>
      <c r="AJ13" s="37">
        <v>612366</v>
      </c>
      <c r="AK13" s="40">
        <f t="shared" si="15"/>
        <v>510305</v>
      </c>
      <c r="AL13" s="62">
        <v>326822.13299999997</v>
      </c>
      <c r="AM13" s="40">
        <f>+AL13/AK13*100</f>
        <v>64.044470071819788</v>
      </c>
      <c r="AN13" s="40">
        <f>AL13/AJ13*100</f>
        <v>53.370391726516488</v>
      </c>
      <c r="AO13" s="37">
        <v>19863</v>
      </c>
      <c r="AP13" s="40">
        <f t="shared" si="16"/>
        <v>16552.5</v>
      </c>
      <c r="AQ13" s="62">
        <v>23300.1175</v>
      </c>
      <c r="AR13" s="40">
        <f>+AQ13/AP13*100</f>
        <v>140.76494487237579</v>
      </c>
      <c r="AS13" s="40">
        <f>AQ13/AO13*100</f>
        <v>117.30412072697982</v>
      </c>
      <c r="AT13" s="37">
        <v>19000</v>
      </c>
      <c r="AU13" s="40">
        <f t="shared" si="17"/>
        <v>15833.333333333332</v>
      </c>
      <c r="AV13" s="62">
        <v>13001.2</v>
      </c>
      <c r="AW13" s="40">
        <f>+AV13/AU13*100</f>
        <v>82.112842105263169</v>
      </c>
      <c r="AX13" s="40">
        <f>AV13/AT13*100</f>
        <v>68.427368421052634</v>
      </c>
      <c r="AY13" s="37">
        <v>0</v>
      </c>
      <c r="AZ13" s="40">
        <f t="shared" si="18"/>
        <v>0</v>
      </c>
      <c r="BA13" s="40">
        <v>0</v>
      </c>
      <c r="BB13" s="37">
        <v>0</v>
      </c>
      <c r="BC13" s="40">
        <f t="shared" si="19"/>
        <v>0</v>
      </c>
      <c r="BD13" s="40">
        <v>0</v>
      </c>
      <c r="BE13" s="37">
        <v>3645956.6</v>
      </c>
      <c r="BF13" s="40">
        <f t="shared" si="20"/>
        <v>3038297.166666667</v>
      </c>
      <c r="BG13" s="62">
        <v>3038297.26</v>
      </c>
      <c r="BH13" s="37">
        <v>3486</v>
      </c>
      <c r="BI13" s="40">
        <f t="shared" si="21"/>
        <v>2905</v>
      </c>
      <c r="BJ13" s="62">
        <v>3181.2</v>
      </c>
      <c r="BK13" s="37">
        <v>0</v>
      </c>
      <c r="BL13" s="40">
        <f t="shared" si="22"/>
        <v>0</v>
      </c>
      <c r="BM13" s="40">
        <v>0</v>
      </c>
      <c r="BN13" s="37">
        <v>0</v>
      </c>
      <c r="BO13" s="40">
        <f t="shared" si="23"/>
        <v>0</v>
      </c>
      <c r="BP13" s="40">
        <v>0</v>
      </c>
      <c r="BQ13" s="37">
        <f t="shared" si="4"/>
        <v>54905</v>
      </c>
      <c r="BR13" s="40">
        <f t="shared" si="4"/>
        <v>45754.166666666664</v>
      </c>
      <c r="BS13" s="40">
        <f t="shared" si="4"/>
        <v>42582.026000000005</v>
      </c>
      <c r="BT13" s="40">
        <f t="shared" si="24"/>
        <v>93.066990620162116</v>
      </c>
      <c r="BU13" s="40">
        <f>BS13/BQ13*100</f>
        <v>77.555825516801761</v>
      </c>
      <c r="BV13" s="37">
        <v>41465</v>
      </c>
      <c r="BW13" s="40">
        <f t="shared" si="25"/>
        <v>34554.166666666664</v>
      </c>
      <c r="BX13" s="62">
        <v>19593.882000000001</v>
      </c>
      <c r="BY13" s="37">
        <v>4900</v>
      </c>
      <c r="BZ13" s="40">
        <f t="shared" si="26"/>
        <v>4083.333333333333</v>
      </c>
      <c r="CA13" s="62">
        <v>12674.523999999999</v>
      </c>
      <c r="CB13" s="61">
        <v>0</v>
      </c>
      <c r="CC13" s="40">
        <f t="shared" si="27"/>
        <v>0</v>
      </c>
      <c r="CD13" s="62">
        <v>0</v>
      </c>
      <c r="CE13" s="37">
        <v>8540</v>
      </c>
      <c r="CF13" s="40">
        <f t="shared" si="28"/>
        <v>7116.6666666666661</v>
      </c>
      <c r="CG13" s="62">
        <v>10313.620000000001</v>
      </c>
      <c r="CH13" s="37">
        <v>0</v>
      </c>
      <c r="CI13" s="40">
        <f t="shared" si="29"/>
        <v>0</v>
      </c>
      <c r="CJ13" s="40">
        <v>0</v>
      </c>
      <c r="CK13" s="37">
        <v>4454.3999999999996</v>
      </c>
      <c r="CL13" s="40">
        <f t="shared" si="30"/>
        <v>3712</v>
      </c>
      <c r="CM13" s="62">
        <v>3563.52</v>
      </c>
      <c r="CN13" s="37">
        <v>0</v>
      </c>
      <c r="CO13" s="40">
        <f t="shared" si="31"/>
        <v>0</v>
      </c>
      <c r="CP13" s="40">
        <v>314.8</v>
      </c>
      <c r="CQ13" s="37">
        <v>193335</v>
      </c>
      <c r="CR13" s="40">
        <f t="shared" si="32"/>
        <v>161112.5</v>
      </c>
      <c r="CS13" s="62">
        <v>150517.43410000001</v>
      </c>
      <c r="CT13" s="37">
        <v>114000</v>
      </c>
      <c r="CU13" s="40">
        <f t="shared" si="33"/>
        <v>95000</v>
      </c>
      <c r="CV13" s="62">
        <v>62526.044099999999</v>
      </c>
      <c r="CW13" s="40">
        <f t="shared" si="34"/>
        <v>65.816888526315793</v>
      </c>
      <c r="CX13" s="64">
        <v>8000</v>
      </c>
      <c r="CY13" s="40">
        <f t="shared" si="35"/>
        <v>6666.6666666666661</v>
      </c>
      <c r="CZ13" s="62">
        <v>8916.0259999999998</v>
      </c>
      <c r="DA13" s="64">
        <v>1500</v>
      </c>
      <c r="DB13" s="40">
        <f t="shared" si="36"/>
        <v>1250</v>
      </c>
      <c r="DC13" s="62">
        <v>1809</v>
      </c>
      <c r="DD13" s="64">
        <v>0</v>
      </c>
      <c r="DE13" s="40">
        <f t="shared" si="37"/>
        <v>0</v>
      </c>
      <c r="DF13" s="63">
        <v>0</v>
      </c>
      <c r="DG13" s="64">
        <v>280.30700000000002</v>
      </c>
      <c r="DH13" s="40">
        <f t="shared" si="38"/>
        <v>233.5891666666667</v>
      </c>
      <c r="DI13" s="62">
        <v>121093.694</v>
      </c>
      <c r="DJ13" s="67">
        <v>-4870.8</v>
      </c>
      <c r="DK13" s="64">
        <f t="shared" si="5"/>
        <v>4865670.307</v>
      </c>
      <c r="DL13" s="63">
        <f t="shared" si="5"/>
        <v>4054725.2558333334</v>
      </c>
      <c r="DM13" s="63">
        <f t="shared" si="5"/>
        <v>3861411.4481000002</v>
      </c>
      <c r="DN13" s="64">
        <v>0</v>
      </c>
      <c r="DO13" s="40">
        <f t="shared" si="39"/>
        <v>0</v>
      </c>
      <c r="DP13" s="63">
        <v>0</v>
      </c>
      <c r="DQ13" s="66">
        <v>1392119.3552000001</v>
      </c>
      <c r="DR13" s="40">
        <f t="shared" si="40"/>
        <v>1160099.4626666668</v>
      </c>
      <c r="DS13" s="62">
        <v>1319160.3529999999</v>
      </c>
      <c r="DT13" s="35">
        <v>0</v>
      </c>
      <c r="DU13" s="40">
        <f t="shared" si="41"/>
        <v>0</v>
      </c>
      <c r="DV13" s="34">
        <v>0</v>
      </c>
      <c r="DW13" s="35">
        <v>0</v>
      </c>
      <c r="DX13" s="40">
        <f t="shared" si="42"/>
        <v>0</v>
      </c>
      <c r="DY13" s="62">
        <v>1920</v>
      </c>
      <c r="DZ13" s="35">
        <v>0</v>
      </c>
      <c r="EA13" s="40">
        <f t="shared" si="43"/>
        <v>0</v>
      </c>
      <c r="EB13" s="34">
        <v>0</v>
      </c>
      <c r="EC13" s="64">
        <v>907100</v>
      </c>
      <c r="ED13" s="40">
        <f t="shared" si="44"/>
        <v>755916.66666666674</v>
      </c>
      <c r="EE13" s="34">
        <v>246461.984</v>
      </c>
      <c r="EF13" s="34">
        <v>0</v>
      </c>
      <c r="EG13" s="64">
        <f t="shared" si="6"/>
        <v>2299219.3552000001</v>
      </c>
      <c r="EH13" s="63">
        <f t="shared" si="6"/>
        <v>1916016.1293333336</v>
      </c>
      <c r="EI13" s="63">
        <f>DP13+DS13+DV13+DY13+EB13+EE13+EF13</f>
        <v>1567542.3369999998</v>
      </c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pans="1:255" s="43" customFormat="1" ht="34.5" customHeight="1" x14ac:dyDescent="0.3">
      <c r="A14" s="32">
        <v>5</v>
      </c>
      <c r="B14" s="33" t="s">
        <v>62</v>
      </c>
      <c r="C14" s="62">
        <v>17873.052</v>
      </c>
      <c r="D14" s="63">
        <v>125190.7715</v>
      </c>
      <c r="E14" s="64">
        <f t="shared" si="0"/>
        <v>3015470.8</v>
      </c>
      <c r="F14" s="65">
        <f t="shared" si="0"/>
        <v>2512892.333333333</v>
      </c>
      <c r="G14" s="65">
        <f t="shared" si="0"/>
        <v>1894946.3497000001</v>
      </c>
      <c r="H14" s="65">
        <f t="shared" si="7"/>
        <v>75.408974931543042</v>
      </c>
      <c r="I14" s="65">
        <f>G14/E14*100</f>
        <v>62.840812442952533</v>
      </c>
      <c r="J14" s="37">
        <f t="shared" si="1"/>
        <v>607803.5</v>
      </c>
      <c r="K14" s="38">
        <f t="shared" si="1"/>
        <v>506502.91666666674</v>
      </c>
      <c r="L14" s="38">
        <f t="shared" si="1"/>
        <v>510555.73070000019</v>
      </c>
      <c r="M14" s="38">
        <f>+L14-K14</f>
        <v>4052.814033333445</v>
      </c>
      <c r="N14" s="38">
        <f>+L14/K14*100</f>
        <v>100.80015610966375</v>
      </c>
      <c r="O14" s="38">
        <f>L14/J14*100</f>
        <v>84.000130091386467</v>
      </c>
      <c r="P14" s="37">
        <f t="shared" si="2"/>
        <v>177300</v>
      </c>
      <c r="Q14" s="38">
        <f t="shared" si="2"/>
        <v>147750</v>
      </c>
      <c r="R14" s="38">
        <f>W14+AB14+AG14</f>
        <v>93113.071300000141</v>
      </c>
      <c r="S14" s="38">
        <f t="shared" si="8"/>
        <v>63.020691235194683</v>
      </c>
      <c r="T14" s="39">
        <f>R14/P14*100</f>
        <v>52.51724269599557</v>
      </c>
      <c r="U14" s="37">
        <v>4500</v>
      </c>
      <c r="V14" s="40">
        <f t="shared" si="9"/>
        <v>3750</v>
      </c>
      <c r="W14" s="62">
        <v>17911.903999999999</v>
      </c>
      <c r="X14" s="40">
        <f t="shared" si="10"/>
        <v>477.65077333333335</v>
      </c>
      <c r="Y14" s="40">
        <f t="shared" si="3"/>
        <v>398.04231111111108</v>
      </c>
      <c r="Z14" s="37">
        <v>5000</v>
      </c>
      <c r="AA14" s="40">
        <f t="shared" si="11"/>
        <v>4166.666666666667</v>
      </c>
      <c r="AB14" s="62">
        <v>7817.4129999999996</v>
      </c>
      <c r="AC14" s="40">
        <f t="shared" si="12"/>
        <v>187.61791199999999</v>
      </c>
      <c r="AD14" s="40">
        <f t="shared" si="13"/>
        <v>156.34825999999998</v>
      </c>
      <c r="AE14" s="37">
        <v>167800</v>
      </c>
      <c r="AF14" s="40">
        <f t="shared" si="14"/>
        <v>139833.33333333334</v>
      </c>
      <c r="AG14" s="40">
        <v>67383.754300000146</v>
      </c>
      <c r="AH14" s="40">
        <f>+AG14/AF14*100</f>
        <v>48.188620476758146</v>
      </c>
      <c r="AI14" s="40">
        <f>AG14/AE14*100</f>
        <v>40.157183730631793</v>
      </c>
      <c r="AJ14" s="37">
        <v>290000</v>
      </c>
      <c r="AK14" s="40">
        <f t="shared" si="15"/>
        <v>241666.66666666669</v>
      </c>
      <c r="AL14" s="62">
        <v>200849.77799999999</v>
      </c>
      <c r="AM14" s="40">
        <f>+AL14/AK14*100</f>
        <v>83.110252965517233</v>
      </c>
      <c r="AN14" s="40">
        <f>AL14/AJ14*100</f>
        <v>69.25854413793104</v>
      </c>
      <c r="AO14" s="37">
        <v>23430</v>
      </c>
      <c r="AP14" s="40">
        <f t="shared" si="16"/>
        <v>19525</v>
      </c>
      <c r="AQ14" s="62">
        <v>55512.36</v>
      </c>
      <c r="AR14" s="40">
        <f>+AQ14/AP14*100</f>
        <v>284.31426376440464</v>
      </c>
      <c r="AS14" s="40">
        <f>AQ14/AO14*100</f>
        <v>236.92855313700383</v>
      </c>
      <c r="AT14" s="37">
        <v>12500</v>
      </c>
      <c r="AU14" s="40">
        <f t="shared" si="17"/>
        <v>10416.666666666668</v>
      </c>
      <c r="AV14" s="62">
        <v>10762.75</v>
      </c>
      <c r="AW14" s="40">
        <f>+AV14/AU14*100</f>
        <v>103.32239999999999</v>
      </c>
      <c r="AX14" s="40">
        <f>AV14/AT14*100</f>
        <v>86.102000000000004</v>
      </c>
      <c r="AY14" s="37">
        <v>0</v>
      </c>
      <c r="AZ14" s="40">
        <f t="shared" si="18"/>
        <v>0</v>
      </c>
      <c r="BA14" s="40">
        <v>0</v>
      </c>
      <c r="BB14" s="37">
        <v>0</v>
      </c>
      <c r="BC14" s="40">
        <f t="shared" si="19"/>
        <v>0</v>
      </c>
      <c r="BD14" s="40">
        <v>0</v>
      </c>
      <c r="BE14" s="37">
        <v>1603043.5</v>
      </c>
      <c r="BF14" s="40">
        <f t="shared" si="20"/>
        <v>1335869.5833333335</v>
      </c>
      <c r="BG14" s="62">
        <v>1336105.46</v>
      </c>
      <c r="BH14" s="37">
        <v>2396.8000000000002</v>
      </c>
      <c r="BI14" s="40">
        <f t="shared" si="21"/>
        <v>1997.3333333333335</v>
      </c>
      <c r="BJ14" s="62">
        <v>2854.4</v>
      </c>
      <c r="BK14" s="37">
        <v>0</v>
      </c>
      <c r="BL14" s="40">
        <f t="shared" si="22"/>
        <v>0</v>
      </c>
      <c r="BM14" s="40">
        <v>0</v>
      </c>
      <c r="BN14" s="37">
        <v>0</v>
      </c>
      <c r="BO14" s="40">
        <f t="shared" si="23"/>
        <v>0</v>
      </c>
      <c r="BP14" s="40">
        <v>0</v>
      </c>
      <c r="BQ14" s="37">
        <f t="shared" si="4"/>
        <v>22090</v>
      </c>
      <c r="BR14" s="40">
        <f t="shared" si="4"/>
        <v>18408.333333333336</v>
      </c>
      <c r="BS14" s="40">
        <f t="shared" si="4"/>
        <v>57206.236199999999</v>
      </c>
      <c r="BT14" s="40">
        <f t="shared" si="24"/>
        <v>310.76271362607508</v>
      </c>
      <c r="BU14" s="40">
        <f>BS14/BQ14*100</f>
        <v>258.96892802172931</v>
      </c>
      <c r="BV14" s="37">
        <v>10000</v>
      </c>
      <c r="BW14" s="40">
        <f t="shared" si="25"/>
        <v>8333.3333333333339</v>
      </c>
      <c r="BX14" s="62">
        <v>7507.4659000000001</v>
      </c>
      <c r="BY14" s="37">
        <v>5890</v>
      </c>
      <c r="BZ14" s="40">
        <f t="shared" si="26"/>
        <v>4908.333333333333</v>
      </c>
      <c r="CA14" s="62">
        <v>42138.072</v>
      </c>
      <c r="CB14" s="61">
        <v>3200</v>
      </c>
      <c r="CC14" s="40">
        <f t="shared" si="27"/>
        <v>2666.666666666667</v>
      </c>
      <c r="CD14" s="62">
        <v>2894.962</v>
      </c>
      <c r="CE14" s="37">
        <v>3000</v>
      </c>
      <c r="CF14" s="40">
        <f t="shared" si="28"/>
        <v>2500</v>
      </c>
      <c r="CG14" s="62">
        <v>4665.7362999999996</v>
      </c>
      <c r="CH14" s="37">
        <v>0</v>
      </c>
      <c r="CI14" s="40">
        <f t="shared" si="29"/>
        <v>0</v>
      </c>
      <c r="CJ14" s="40">
        <v>0</v>
      </c>
      <c r="CK14" s="37">
        <v>2227</v>
      </c>
      <c r="CL14" s="40">
        <f t="shared" si="30"/>
        <v>1855.8333333333335</v>
      </c>
      <c r="CM14" s="62">
        <v>1781.76</v>
      </c>
      <c r="CN14" s="37">
        <v>0</v>
      </c>
      <c r="CO14" s="40">
        <f t="shared" si="31"/>
        <v>0</v>
      </c>
      <c r="CP14" s="40">
        <v>0</v>
      </c>
      <c r="CQ14" s="37">
        <v>52500</v>
      </c>
      <c r="CR14" s="40">
        <f t="shared" si="32"/>
        <v>43750</v>
      </c>
      <c r="CS14" s="62">
        <v>41967.941700000003</v>
      </c>
      <c r="CT14" s="37">
        <v>45000</v>
      </c>
      <c r="CU14" s="40">
        <f t="shared" si="33"/>
        <v>37500</v>
      </c>
      <c r="CV14" s="62">
        <v>30177.101699999999</v>
      </c>
      <c r="CW14" s="40">
        <f t="shared" si="34"/>
        <v>80.472271199999994</v>
      </c>
      <c r="CX14" s="64">
        <v>2500</v>
      </c>
      <c r="CY14" s="40">
        <f t="shared" si="35"/>
        <v>2083.3333333333335</v>
      </c>
      <c r="CZ14" s="62">
        <v>7507.3215</v>
      </c>
      <c r="DA14" s="64">
        <v>0</v>
      </c>
      <c r="DB14" s="40">
        <f t="shared" si="36"/>
        <v>0</v>
      </c>
      <c r="DC14" s="62">
        <v>676.72400000000005</v>
      </c>
      <c r="DD14" s="64">
        <v>0</v>
      </c>
      <c r="DE14" s="40">
        <f t="shared" si="37"/>
        <v>0</v>
      </c>
      <c r="DF14" s="63">
        <v>0</v>
      </c>
      <c r="DG14" s="64">
        <v>27483.5</v>
      </c>
      <c r="DH14" s="40">
        <f t="shared" si="38"/>
        <v>22902.916666666664</v>
      </c>
      <c r="DI14" s="62">
        <v>42959.548000000003</v>
      </c>
      <c r="DJ14" s="34">
        <v>0</v>
      </c>
      <c r="DK14" s="64">
        <f t="shared" si="5"/>
        <v>2215470.7999999998</v>
      </c>
      <c r="DL14" s="63">
        <f t="shared" si="5"/>
        <v>1846225.6666666665</v>
      </c>
      <c r="DM14" s="63">
        <f t="shared" si="5"/>
        <v>1851297.3507000001</v>
      </c>
      <c r="DN14" s="64">
        <v>0</v>
      </c>
      <c r="DO14" s="40">
        <f t="shared" si="39"/>
        <v>0</v>
      </c>
      <c r="DP14" s="63">
        <v>0</v>
      </c>
      <c r="DQ14" s="66">
        <v>800000</v>
      </c>
      <c r="DR14" s="40">
        <f t="shared" si="40"/>
        <v>666666.66666666674</v>
      </c>
      <c r="DS14" s="62">
        <v>43648.999000000003</v>
      </c>
      <c r="DT14" s="35">
        <v>0</v>
      </c>
      <c r="DU14" s="40">
        <f t="shared" si="41"/>
        <v>0</v>
      </c>
      <c r="DV14" s="34">
        <v>0</v>
      </c>
      <c r="DW14" s="35">
        <v>0</v>
      </c>
      <c r="DX14" s="40">
        <f t="shared" si="42"/>
        <v>0</v>
      </c>
      <c r="DY14" s="62">
        <v>0</v>
      </c>
      <c r="DZ14" s="35">
        <v>0</v>
      </c>
      <c r="EA14" s="40">
        <f t="shared" si="43"/>
        <v>0</v>
      </c>
      <c r="EB14" s="34">
        <v>0</v>
      </c>
      <c r="EC14" s="64">
        <v>610000</v>
      </c>
      <c r="ED14" s="40">
        <f t="shared" si="44"/>
        <v>508333.33333333337</v>
      </c>
      <c r="EE14" s="34">
        <v>325000</v>
      </c>
      <c r="EF14" s="34">
        <v>0</v>
      </c>
      <c r="EG14" s="64">
        <f t="shared" si="6"/>
        <v>1410000</v>
      </c>
      <c r="EH14" s="63">
        <f t="shared" si="6"/>
        <v>1175000</v>
      </c>
      <c r="EI14" s="63">
        <f>DP14+DS14+DV14+DY14+EB14+EE14+EF14</f>
        <v>368648.99900000001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43" customFormat="1" ht="33" customHeight="1" x14ac:dyDescent="0.3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38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>
        <f t="shared" si="37"/>
        <v>0</v>
      </c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43" customFormat="1" ht="39" customHeight="1" x14ac:dyDescent="0.3">
      <c r="A16" s="32"/>
      <c r="B16" s="55" t="s">
        <v>63</v>
      </c>
      <c r="C16" s="38">
        <f>SUM(C10:C15)</f>
        <v>330880.16249999998</v>
      </c>
      <c r="D16" s="38">
        <f>SUM(D10:D15)</f>
        <v>2418471.8454</v>
      </c>
      <c r="E16" s="38">
        <f>SUM(E10:E15)</f>
        <v>19840345.256100003</v>
      </c>
      <c r="F16" s="38">
        <f>SUM(F10:F15)</f>
        <v>16533621.046749998</v>
      </c>
      <c r="G16" s="38">
        <f>SUM(G10:G15)</f>
        <v>13434602.679299999</v>
      </c>
      <c r="H16" s="38">
        <f t="shared" si="7"/>
        <v>81.256263472549037</v>
      </c>
      <c r="I16" s="38">
        <f>G16/E16*100</f>
        <v>67.713552893790848</v>
      </c>
      <c r="J16" s="38">
        <f>SUM(J10:J15)</f>
        <v>3652689.9070000001</v>
      </c>
      <c r="K16" s="38">
        <f>SUM(K10:K15)</f>
        <v>3043908.2558333334</v>
      </c>
      <c r="L16" s="38">
        <f>SUM(L10:L15)</f>
        <v>2648419.9312999998</v>
      </c>
      <c r="M16" s="38">
        <f>+L16-K16</f>
        <v>-395488.32453333354</v>
      </c>
      <c r="N16" s="38">
        <f>+L16/K16*100</f>
        <v>87.007219295278645</v>
      </c>
      <c r="O16" s="38">
        <f>L16/J16*100</f>
        <v>72.506016079398876</v>
      </c>
      <c r="P16" s="38">
        <f>SUM(P10:P15)</f>
        <v>847298.4</v>
      </c>
      <c r="Q16" s="38">
        <f>SUM(Q10:Q15)</f>
        <v>706082</v>
      </c>
      <c r="R16" s="38">
        <f>SUM(R10:R15)</f>
        <v>432616.55749999982</v>
      </c>
      <c r="S16" s="38">
        <f t="shared" si="8"/>
        <v>61.270016442849382</v>
      </c>
      <c r="T16" s="38">
        <f>R16/P16*100</f>
        <v>51.058347035707818</v>
      </c>
      <c r="U16" s="38">
        <f>SUM(U10:U15)</f>
        <v>32585.800000000003</v>
      </c>
      <c r="V16" s="40">
        <f t="shared" si="9"/>
        <v>27154.833333333336</v>
      </c>
      <c r="W16" s="38">
        <f>SUM(W10:W15)</f>
        <v>28073.198400000001</v>
      </c>
      <c r="X16" s="38">
        <f t="shared" si="10"/>
        <v>103.38195803079869</v>
      </c>
      <c r="Y16" s="38">
        <f t="shared" si="3"/>
        <v>86.151631692332245</v>
      </c>
      <c r="Z16" s="38">
        <f>SUM(Z10:Z15)</f>
        <v>67305.899999999994</v>
      </c>
      <c r="AA16" s="40">
        <f t="shared" si="11"/>
        <v>56088.25</v>
      </c>
      <c r="AB16" s="38">
        <f>SUM(AB10:AB15)</f>
        <v>70998.442699999985</v>
      </c>
      <c r="AC16" s="38">
        <f t="shared" si="12"/>
        <v>126.5834514359068</v>
      </c>
      <c r="AD16" s="40">
        <f t="shared" si="13"/>
        <v>105.48620952992233</v>
      </c>
      <c r="AE16" s="38">
        <f>SUM(AE10:AE15)</f>
        <v>747406.7</v>
      </c>
      <c r="AF16" s="40">
        <f t="shared" si="14"/>
        <v>622838.91666666663</v>
      </c>
      <c r="AG16" s="40">
        <f>SUM(AG10:AG15)</f>
        <v>333544.91639999987</v>
      </c>
      <c r="AH16" s="38">
        <f>+AG16/AF16*100</f>
        <v>53.552356391774367</v>
      </c>
      <c r="AI16" s="38">
        <f>AG16/AE16*100</f>
        <v>44.626963659811977</v>
      </c>
      <c r="AJ16" s="38">
        <f>SUM(AJ10:AJ15)</f>
        <v>1590682.3</v>
      </c>
      <c r="AK16" s="40">
        <f t="shared" si="15"/>
        <v>1325568.5833333335</v>
      </c>
      <c r="AL16" s="38">
        <f>SUM(AL10:AL15)</f>
        <v>960659.1176</v>
      </c>
      <c r="AM16" s="38">
        <f>+AL16/AK16*100</f>
        <v>72.471475989894401</v>
      </c>
      <c r="AN16" s="38">
        <f>AL16/AJ16*100</f>
        <v>60.392896658245334</v>
      </c>
      <c r="AO16" s="38">
        <f>SUM(AO10:AO15)</f>
        <v>69230.399999999994</v>
      </c>
      <c r="AP16" s="40">
        <f t="shared" si="16"/>
        <v>57692</v>
      </c>
      <c r="AQ16" s="38">
        <f>SUM(AQ10:AQ15)</f>
        <v>132122.78830000001</v>
      </c>
      <c r="AR16" s="38">
        <f>+AQ16/AP16*100</f>
        <v>229.01405446162383</v>
      </c>
      <c r="AS16" s="38">
        <f>AQ16/AO16*100</f>
        <v>190.84504538468653</v>
      </c>
      <c r="AT16" s="38">
        <f>SUM(AT10:AT15)</f>
        <v>56000</v>
      </c>
      <c r="AU16" s="40">
        <f t="shared" si="17"/>
        <v>46666.666666666672</v>
      </c>
      <c r="AV16" s="38">
        <f>SUM(AV10:AV15)</f>
        <v>48723.25</v>
      </c>
      <c r="AW16" s="38">
        <f>+AV16/AU16*100</f>
        <v>104.40696428571428</v>
      </c>
      <c r="AX16" s="38">
        <f>AV16/AT16*100</f>
        <v>87.005803571428572</v>
      </c>
      <c r="AY16" s="38">
        <f t="shared" ref="AY16:BS16" si="45">SUM(AY10:AY15)</f>
        <v>0</v>
      </c>
      <c r="AZ16" s="40">
        <f t="shared" si="18"/>
        <v>0</v>
      </c>
      <c r="BA16" s="38">
        <f t="shared" si="45"/>
        <v>0</v>
      </c>
      <c r="BB16" s="38">
        <f t="shared" si="45"/>
        <v>0</v>
      </c>
      <c r="BC16" s="40">
        <f t="shared" si="19"/>
        <v>0</v>
      </c>
      <c r="BD16" s="38">
        <f t="shared" si="45"/>
        <v>0</v>
      </c>
      <c r="BE16" s="38">
        <f t="shared" si="45"/>
        <v>10562252.800000001</v>
      </c>
      <c r="BF16" s="40">
        <f t="shared" si="20"/>
        <v>8801877.333333334</v>
      </c>
      <c r="BG16" s="38">
        <f t="shared" si="45"/>
        <v>8800913.9789999984</v>
      </c>
      <c r="BH16" s="38">
        <f t="shared" si="45"/>
        <v>19826.599999999999</v>
      </c>
      <c r="BI16" s="40">
        <f t="shared" si="21"/>
        <v>16522.166666666664</v>
      </c>
      <c r="BJ16" s="38">
        <f t="shared" si="45"/>
        <v>19531.400000000001</v>
      </c>
      <c r="BK16" s="38">
        <f t="shared" si="45"/>
        <v>0</v>
      </c>
      <c r="BL16" s="40">
        <f t="shared" si="22"/>
        <v>0</v>
      </c>
      <c r="BM16" s="38">
        <f t="shared" si="45"/>
        <v>0</v>
      </c>
      <c r="BN16" s="38">
        <f t="shared" si="45"/>
        <v>0</v>
      </c>
      <c r="BO16" s="40">
        <f t="shared" si="23"/>
        <v>0</v>
      </c>
      <c r="BP16" s="38">
        <f t="shared" si="45"/>
        <v>0</v>
      </c>
      <c r="BQ16" s="38">
        <f t="shared" si="45"/>
        <v>380990.5</v>
      </c>
      <c r="BR16" s="38">
        <f t="shared" si="45"/>
        <v>317492.08333333331</v>
      </c>
      <c r="BS16" s="38">
        <f t="shared" si="45"/>
        <v>320142.81719999999</v>
      </c>
      <c r="BT16" s="38">
        <f t="shared" si="24"/>
        <v>100.83489762605629</v>
      </c>
      <c r="BU16" s="38">
        <f>BS16/BQ16*100</f>
        <v>84.029081355046912</v>
      </c>
      <c r="BV16" s="38">
        <f t="shared" ref="BV16:CV16" si="46">SUM(BV10:BV15)</f>
        <v>259503.59999999998</v>
      </c>
      <c r="BW16" s="40">
        <f t="shared" si="25"/>
        <v>216253</v>
      </c>
      <c r="BX16" s="38">
        <f t="shared" si="46"/>
        <v>158040.6012</v>
      </c>
      <c r="BY16" s="38">
        <f t="shared" si="46"/>
        <v>58707.199999999997</v>
      </c>
      <c r="BZ16" s="40">
        <f t="shared" si="26"/>
        <v>48922.666666666664</v>
      </c>
      <c r="CA16" s="38">
        <f t="shared" si="46"/>
        <v>97890.260999999999</v>
      </c>
      <c r="CB16" s="38">
        <f t="shared" si="46"/>
        <v>6726.7</v>
      </c>
      <c r="CC16" s="40">
        <f t="shared" si="27"/>
        <v>5605.583333333333</v>
      </c>
      <c r="CD16" s="38">
        <f t="shared" si="46"/>
        <v>5101.7919999999995</v>
      </c>
      <c r="CE16" s="38">
        <f t="shared" si="46"/>
        <v>56053</v>
      </c>
      <c r="CF16" s="40">
        <f t="shared" si="28"/>
        <v>46710.833333333328</v>
      </c>
      <c r="CG16" s="38">
        <f t="shared" si="46"/>
        <v>59110.163</v>
      </c>
      <c r="CH16" s="38">
        <f t="shared" si="46"/>
        <v>0</v>
      </c>
      <c r="CI16" s="38">
        <f t="shared" si="46"/>
        <v>0</v>
      </c>
      <c r="CJ16" s="38">
        <f t="shared" si="46"/>
        <v>0</v>
      </c>
      <c r="CK16" s="38">
        <f t="shared" si="46"/>
        <v>15361.999999999998</v>
      </c>
      <c r="CL16" s="40">
        <f t="shared" si="30"/>
        <v>12801.666666666664</v>
      </c>
      <c r="CM16" s="38">
        <f t="shared" si="46"/>
        <v>11644.42</v>
      </c>
      <c r="CN16" s="38">
        <f t="shared" si="46"/>
        <v>0</v>
      </c>
      <c r="CO16" s="40">
        <f t="shared" ref="CO16" si="47">+CN16/12*8</f>
        <v>0</v>
      </c>
      <c r="CP16" s="38">
        <f t="shared" si="46"/>
        <v>356.8</v>
      </c>
      <c r="CQ16" s="38">
        <f t="shared" si="46"/>
        <v>549471.9</v>
      </c>
      <c r="CR16" s="40">
        <f t="shared" si="32"/>
        <v>457893.25000000006</v>
      </c>
      <c r="CS16" s="38">
        <f t="shared" si="46"/>
        <v>415852.73730000004</v>
      </c>
      <c r="CT16" s="38">
        <f t="shared" si="46"/>
        <v>281477.40000000002</v>
      </c>
      <c r="CU16" s="40">
        <f t="shared" si="33"/>
        <v>234564.5</v>
      </c>
      <c r="CV16" s="38">
        <f t="shared" si="46"/>
        <v>175921.30530000001</v>
      </c>
      <c r="CW16" s="38">
        <f t="shared" si="34"/>
        <v>74.999117641416333</v>
      </c>
      <c r="CX16" s="38">
        <f t="shared" ref="CX16:EI16" si="48">SUM(CX10:CX15)</f>
        <v>18800</v>
      </c>
      <c r="CY16" s="40">
        <f t="shared" si="35"/>
        <v>15666.666666666668</v>
      </c>
      <c r="CZ16" s="38">
        <f t="shared" si="48"/>
        <v>24080.142500000002</v>
      </c>
      <c r="DA16" s="38">
        <f t="shared" si="48"/>
        <v>3000</v>
      </c>
      <c r="DB16" s="40">
        <f t="shared" si="36"/>
        <v>2500</v>
      </c>
      <c r="DC16" s="38">
        <f t="shared" si="48"/>
        <v>2725.7240000000002</v>
      </c>
      <c r="DD16" s="38">
        <f t="shared" si="48"/>
        <v>20000</v>
      </c>
      <c r="DE16" s="40">
        <f t="shared" si="37"/>
        <v>16666.666666666668</v>
      </c>
      <c r="DF16" s="38">
        <f t="shared" si="48"/>
        <v>0</v>
      </c>
      <c r="DG16" s="38">
        <f t="shared" si="48"/>
        <v>137216.40700000001</v>
      </c>
      <c r="DH16" s="40">
        <f t="shared" si="38"/>
        <v>114347.00583333333</v>
      </c>
      <c r="DI16" s="38">
        <f t="shared" si="48"/>
        <v>311139.99690000003</v>
      </c>
      <c r="DJ16" s="38">
        <f t="shared" si="48"/>
        <v>-4870.8</v>
      </c>
      <c r="DK16" s="38">
        <f t="shared" si="48"/>
        <v>14270131.307</v>
      </c>
      <c r="DL16" s="38">
        <f t="shared" si="48"/>
        <v>11891776.089166665</v>
      </c>
      <c r="DM16" s="38">
        <f t="shared" si="48"/>
        <v>11480509.7303</v>
      </c>
      <c r="DN16" s="38">
        <f t="shared" si="48"/>
        <v>196968.6</v>
      </c>
      <c r="DO16" s="40">
        <f t="shared" si="39"/>
        <v>164140.5</v>
      </c>
      <c r="DP16" s="38">
        <f t="shared" si="48"/>
        <v>250</v>
      </c>
      <c r="DQ16" s="38">
        <f t="shared" si="48"/>
        <v>5373245.3491000002</v>
      </c>
      <c r="DR16" s="40">
        <f t="shared" si="40"/>
        <v>4477704.4575833334</v>
      </c>
      <c r="DS16" s="38">
        <f t="shared" si="48"/>
        <v>1951369.949</v>
      </c>
      <c r="DT16" s="38">
        <f t="shared" si="48"/>
        <v>0</v>
      </c>
      <c r="DU16" s="40">
        <f t="shared" si="41"/>
        <v>0</v>
      </c>
      <c r="DV16" s="38">
        <f t="shared" si="48"/>
        <v>0</v>
      </c>
      <c r="DW16" s="38">
        <f t="shared" si="48"/>
        <v>0</v>
      </c>
      <c r="DX16" s="40">
        <f t="shared" ref="DX16" si="49">+DW16/12*9</f>
        <v>0</v>
      </c>
      <c r="DY16" s="38">
        <f t="shared" si="48"/>
        <v>2473</v>
      </c>
      <c r="DZ16" s="38">
        <f t="shared" si="48"/>
        <v>0</v>
      </c>
      <c r="EA16" s="40">
        <f t="shared" si="43"/>
        <v>0</v>
      </c>
      <c r="EB16" s="38">
        <f t="shared" si="48"/>
        <v>0</v>
      </c>
      <c r="EC16" s="38">
        <f t="shared" si="48"/>
        <v>3514153.4</v>
      </c>
      <c r="ED16" s="40">
        <f t="shared" si="44"/>
        <v>2928461.1666666665</v>
      </c>
      <c r="EE16" s="38">
        <f t="shared" si="48"/>
        <v>1104106.976</v>
      </c>
      <c r="EF16" s="38">
        <f t="shared" si="48"/>
        <v>0</v>
      </c>
      <c r="EG16" s="38">
        <f t="shared" si="48"/>
        <v>9084367.3491000012</v>
      </c>
      <c r="EH16" s="38">
        <f t="shared" si="48"/>
        <v>7570306.1242500003</v>
      </c>
      <c r="EI16" s="38">
        <f t="shared" si="48"/>
        <v>3058199.9249999998</v>
      </c>
      <c r="EJ16" s="56"/>
      <c r="EK16" s="41"/>
      <c r="EL16" s="41"/>
      <c r="EM16" s="41"/>
      <c r="EN16" s="41"/>
      <c r="EO16" s="41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 s="1" customFormat="1" x14ac:dyDescent="0.3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x14ac:dyDescent="0.3">
      <c r="B18" s="1" t="s">
        <v>65</v>
      </c>
      <c r="V18" s="56"/>
      <c r="AF18" s="56"/>
      <c r="DF18" s="60"/>
    </row>
    <row r="19" spans="1:255" s="1" customFormat="1" x14ac:dyDescent="0.3">
      <c r="A19" s="1" t="s">
        <v>65</v>
      </c>
      <c r="B19" s="1" t="s">
        <v>65</v>
      </c>
      <c r="V19" s="56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ԳԵՂԱՐՔՈՒՆԻՔԻ (հոկտեմբեր )  </vt:lpstr>
      <vt:lpstr>Лист4</vt:lpstr>
      <vt:lpstr>Лист1</vt:lpstr>
      <vt:lpstr>Лист2</vt:lpstr>
      <vt:lpstr>'ԳԵՂԱՐՔՈՒՆԻՔԻ (հոկտեմբեր )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2025-11-04T05:41:55Z</cp:lastPrinted>
  <dcterms:created xsi:type="dcterms:W3CDTF">2006-09-28T05:33:00Z</dcterms:created>
  <dcterms:modified xsi:type="dcterms:W3CDTF">2025-11-07T05:20:06Z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