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0.09.2025\"/>
    </mc:Choice>
  </mc:AlternateContent>
  <bookViews>
    <workbookView xWindow="0" yWindow="0" windowWidth="20490" windowHeight="7650" tabRatio="750" activeTab="1"/>
  </bookViews>
  <sheets>
    <sheet name="ԳԵՂԱՐՔՈՒՆԻՔԻ (սեպտեմբեր 30)  " sheetId="48" r:id="rId1"/>
    <sheet name="ԳԵՂԱՐՔՈՒՆԻՔԻ (սեպտեմբեր 30) (2" sheetId="54" r:id="rId2"/>
    <sheet name="Лист4" sheetId="50" r:id="rId3"/>
    <sheet name="Лист1" sheetId="45" r:id="rId4"/>
    <sheet name="Лист2" sheetId="44" r:id="rId5"/>
  </sheets>
  <definedNames>
    <definedName name="_xlnm.Print_Area" localSheetId="0">'ԳԵՂԱՐՔՈՒՆԻՔԻ (սեպտեմբեր 30)  '!$A$1:$EH$95</definedName>
    <definedName name="_xlnm.Print_Area" localSheetId="1">'ԳԵՂԱՐՔՈՒՆԻՔԻ (սեպտեմբեր 30) (2'!$A$1:$EH$95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F16" i="54" l="1"/>
  <c r="EE16" i="54"/>
  <c r="EC16" i="54"/>
  <c r="ED16" i="54" s="1"/>
  <c r="EB16" i="54"/>
  <c r="EA16" i="54"/>
  <c r="DZ16" i="54"/>
  <c r="DY16" i="54"/>
  <c r="DX16" i="54"/>
  <c r="DW16" i="54"/>
  <c r="DV16" i="54"/>
  <c r="DT16" i="54"/>
  <c r="DU16" i="54" s="1"/>
  <c r="DS16" i="54"/>
  <c r="DQ16" i="54"/>
  <c r="DR16" i="54" s="1"/>
  <c r="DP16" i="54"/>
  <c r="DO16" i="54"/>
  <c r="DN16" i="54"/>
  <c r="DJ16" i="54"/>
  <c r="DI16" i="54"/>
  <c r="DH16" i="54"/>
  <c r="DG16" i="54"/>
  <c r="DF16" i="54"/>
  <c r="DD16" i="54"/>
  <c r="DE16" i="54" s="1"/>
  <c r="DC16" i="54"/>
  <c r="DA16" i="54"/>
  <c r="DB16" i="54" s="1"/>
  <c r="CZ16" i="54"/>
  <c r="CY16" i="54"/>
  <c r="CX16" i="54"/>
  <c r="CV16" i="54"/>
  <c r="CW16" i="54" s="1"/>
  <c r="CU16" i="54"/>
  <c r="CT16" i="54"/>
  <c r="CS16" i="54"/>
  <c r="CR16" i="54"/>
  <c r="CQ16" i="54"/>
  <c r="CP16" i="54"/>
  <c r="CN16" i="54"/>
  <c r="CO16" i="54" s="1"/>
  <c r="CM16" i="54"/>
  <c r="CK16" i="54"/>
  <c r="CL16" i="54" s="1"/>
  <c r="CJ16" i="54"/>
  <c r="CH16" i="54"/>
  <c r="CG16" i="54"/>
  <c r="CF16" i="54"/>
  <c r="CE16" i="54"/>
  <c r="CD16" i="54"/>
  <c r="CB16" i="54"/>
  <c r="CC16" i="54" s="1"/>
  <c r="CA16" i="54"/>
  <c r="BY16" i="54"/>
  <c r="BZ16" i="54" s="1"/>
  <c r="BX16" i="54"/>
  <c r="BW16" i="54"/>
  <c r="BV16" i="54"/>
  <c r="BP16" i="54"/>
  <c r="BO16" i="54"/>
  <c r="BN16" i="54"/>
  <c r="BM16" i="54"/>
  <c r="BL16" i="54"/>
  <c r="BK16" i="54"/>
  <c r="BJ16" i="54"/>
  <c r="BH16" i="54"/>
  <c r="BI16" i="54" s="1"/>
  <c r="BG16" i="54"/>
  <c r="BE16" i="54"/>
  <c r="BF16" i="54" s="1"/>
  <c r="BD16" i="54"/>
  <c r="BC16" i="54"/>
  <c r="BB16" i="54"/>
  <c r="BA16" i="54"/>
  <c r="AZ16" i="54"/>
  <c r="AY16" i="54"/>
  <c r="AV16" i="54"/>
  <c r="AU16" i="54"/>
  <c r="AT16" i="54"/>
  <c r="AQ16" i="54"/>
  <c r="AO16" i="54"/>
  <c r="AP16" i="54" s="1"/>
  <c r="AR16" i="54" s="1"/>
  <c r="AN16" i="54"/>
  <c r="AL16" i="54"/>
  <c r="AJ16" i="54"/>
  <c r="AK16" i="54" s="1"/>
  <c r="AM16" i="54" s="1"/>
  <c r="AG16" i="54"/>
  <c r="AI16" i="54" s="1"/>
  <c r="AF16" i="54"/>
  <c r="AE16" i="54"/>
  <c r="AB16" i="54"/>
  <c r="AA16" i="54"/>
  <c r="Z16" i="54"/>
  <c r="W16" i="54"/>
  <c r="U16" i="54"/>
  <c r="V16" i="54" s="1"/>
  <c r="X16" i="54" s="1"/>
  <c r="D16" i="54"/>
  <c r="C16" i="54"/>
  <c r="EI14" i="54"/>
  <c r="EG14" i="54"/>
  <c r="E14" i="54" s="1"/>
  <c r="I14" i="54" s="1"/>
  <c r="ED14" i="54"/>
  <c r="EA14" i="54"/>
  <c r="DX14" i="54"/>
  <c r="DU14" i="54"/>
  <c r="EH14" i="54" s="1"/>
  <c r="DR14" i="54"/>
  <c r="DO14" i="54"/>
  <c r="DM14" i="54"/>
  <c r="G14" i="54" s="1"/>
  <c r="DK14" i="54"/>
  <c r="DH14" i="54"/>
  <c r="DE14" i="54"/>
  <c r="DB14" i="54"/>
  <c r="CY14" i="54"/>
  <c r="CU14" i="54"/>
  <c r="CW14" i="54" s="1"/>
  <c r="CR14" i="54"/>
  <c r="CO14" i="54"/>
  <c r="CL14" i="54"/>
  <c r="CI14" i="54"/>
  <c r="CF14" i="54"/>
  <c r="BR14" i="54" s="1"/>
  <c r="BT14" i="54" s="1"/>
  <c r="CC14" i="54"/>
  <c r="BZ14" i="54"/>
  <c r="BW14" i="54"/>
  <c r="BS14" i="54"/>
  <c r="BQ14" i="54"/>
  <c r="BU14" i="54" s="1"/>
  <c r="BO14" i="54"/>
  <c r="BL14" i="54"/>
  <c r="BI14" i="54"/>
  <c r="BF14" i="54"/>
  <c r="BC14" i="54"/>
  <c r="AZ14" i="54"/>
  <c r="AX14" i="54"/>
  <c r="AW14" i="54"/>
  <c r="AU14" i="54"/>
  <c r="AS14" i="54"/>
  <c r="AP14" i="54"/>
  <c r="AR14" i="54" s="1"/>
  <c r="AN14" i="54"/>
  <c r="AK14" i="54"/>
  <c r="AM14" i="54" s="1"/>
  <c r="AI14" i="54"/>
  <c r="AH14" i="54"/>
  <c r="AF14" i="54"/>
  <c r="AD14" i="54"/>
  <c r="AC14" i="54"/>
  <c r="AA14" i="54"/>
  <c r="Y14" i="54"/>
  <c r="V14" i="54"/>
  <c r="R14" i="54"/>
  <c r="T14" i="54" s="1"/>
  <c r="Q14" i="54"/>
  <c r="P14" i="54"/>
  <c r="L14" i="54"/>
  <c r="O14" i="54" s="1"/>
  <c r="J14" i="54"/>
  <c r="EI13" i="54"/>
  <c r="EG13" i="54"/>
  <c r="ED13" i="54"/>
  <c r="EA13" i="54"/>
  <c r="DX13" i="54"/>
  <c r="DU13" i="54"/>
  <c r="DR13" i="54"/>
  <c r="DO13" i="54"/>
  <c r="DM13" i="54"/>
  <c r="DK13" i="54"/>
  <c r="E13" i="54" s="1"/>
  <c r="I13" i="54" s="1"/>
  <c r="DH13" i="54"/>
  <c r="DE13" i="54"/>
  <c r="DB13" i="54"/>
  <c r="CY13" i="54"/>
  <c r="CW13" i="54"/>
  <c r="CU13" i="54"/>
  <c r="CR13" i="54"/>
  <c r="CO13" i="54"/>
  <c r="CL13" i="54"/>
  <c r="CI13" i="54"/>
  <c r="CF13" i="54"/>
  <c r="CC13" i="54"/>
  <c r="BZ13" i="54"/>
  <c r="BW13" i="54"/>
  <c r="BS13" i="54"/>
  <c r="BQ13" i="54"/>
  <c r="BU13" i="54" s="1"/>
  <c r="BO13" i="54"/>
  <c r="BL13" i="54"/>
  <c r="BI13" i="54"/>
  <c r="BF13" i="54"/>
  <c r="BC13" i="54"/>
  <c r="AZ13" i="54"/>
  <c r="AX13" i="54"/>
  <c r="AU13" i="54"/>
  <c r="AW13" i="54" s="1"/>
  <c r="AS13" i="54"/>
  <c r="AP13" i="54"/>
  <c r="AR13" i="54" s="1"/>
  <c r="AN13" i="54"/>
  <c r="AM13" i="54"/>
  <c r="AK13" i="54"/>
  <c r="AI13" i="54"/>
  <c r="AH13" i="54"/>
  <c r="AF13" i="54"/>
  <c r="AD13" i="54"/>
  <c r="AA13" i="54"/>
  <c r="AC13" i="54" s="1"/>
  <c r="Y13" i="54"/>
  <c r="V13" i="54"/>
  <c r="K13" i="54" s="1"/>
  <c r="R13" i="54"/>
  <c r="P13" i="54"/>
  <c r="P16" i="54" s="1"/>
  <c r="L13" i="54"/>
  <c r="L16" i="54" s="1"/>
  <c r="J13" i="54"/>
  <c r="G13" i="54"/>
  <c r="EI12" i="54"/>
  <c r="G12" i="54" s="1"/>
  <c r="EG12" i="54"/>
  <c r="ED12" i="54"/>
  <c r="EA12" i="54"/>
  <c r="DX12" i="54"/>
  <c r="DU12" i="54"/>
  <c r="DR12" i="54"/>
  <c r="DO12" i="54"/>
  <c r="EH12" i="54" s="1"/>
  <c r="DM12" i="54"/>
  <c r="DK12" i="54"/>
  <c r="E12" i="54" s="1"/>
  <c r="DH12" i="54"/>
  <c r="DE12" i="54"/>
  <c r="DB12" i="54"/>
  <c r="CY12" i="54"/>
  <c r="CW12" i="54"/>
  <c r="CU12" i="54"/>
  <c r="CR12" i="54"/>
  <c r="CO12" i="54"/>
  <c r="CL12" i="54"/>
  <c r="CI12" i="54"/>
  <c r="CF12" i="54"/>
  <c r="CC12" i="54"/>
  <c r="BZ12" i="54"/>
  <c r="BR12" i="54" s="1"/>
  <c r="BW12" i="54"/>
  <c r="BS12" i="54"/>
  <c r="BQ12" i="54"/>
  <c r="BO12" i="54"/>
  <c r="BL12" i="54"/>
  <c r="BI12" i="54"/>
  <c r="BF12" i="54"/>
  <c r="BC12" i="54"/>
  <c r="AZ12" i="54"/>
  <c r="AX12" i="54"/>
  <c r="AU12" i="54"/>
  <c r="AW12" i="54" s="1"/>
  <c r="AS12" i="54"/>
  <c r="AR12" i="54"/>
  <c r="AP12" i="54"/>
  <c r="AN12" i="54"/>
  <c r="AM12" i="54"/>
  <c r="AK12" i="54"/>
  <c r="AI12" i="54"/>
  <c r="AF12" i="54"/>
  <c r="AH12" i="54" s="1"/>
  <c r="AD12" i="54"/>
  <c r="AA12" i="54"/>
  <c r="AC12" i="54" s="1"/>
  <c r="Y12" i="54"/>
  <c r="X12" i="54"/>
  <c r="V12" i="54"/>
  <c r="R12" i="54"/>
  <c r="P12" i="54"/>
  <c r="T12" i="54" s="1"/>
  <c r="O12" i="54"/>
  <c r="L12" i="54"/>
  <c r="K12" i="54"/>
  <c r="J12" i="54"/>
  <c r="EI11" i="54"/>
  <c r="EG11" i="54"/>
  <c r="ED11" i="54"/>
  <c r="EA11" i="54"/>
  <c r="DX11" i="54"/>
  <c r="EH11" i="54" s="1"/>
  <c r="DU11" i="54"/>
  <c r="DR11" i="54"/>
  <c r="DO11" i="54"/>
  <c r="DM11" i="54"/>
  <c r="G11" i="54" s="1"/>
  <c r="DK11" i="54"/>
  <c r="DH11" i="54"/>
  <c r="DE11" i="54"/>
  <c r="DB11" i="54"/>
  <c r="CY11" i="54"/>
  <c r="CU11" i="54"/>
  <c r="CW11" i="54" s="1"/>
  <c r="CR11" i="54"/>
  <c r="CO11" i="54"/>
  <c r="CL11" i="54"/>
  <c r="CI11" i="54"/>
  <c r="CF11" i="54"/>
  <c r="CC11" i="54"/>
  <c r="BZ11" i="54"/>
  <c r="BW11" i="54"/>
  <c r="BS11" i="54"/>
  <c r="BU11" i="54" s="1"/>
  <c r="BR11" i="54"/>
  <c r="BQ11" i="54"/>
  <c r="BO11" i="54"/>
  <c r="BL11" i="54"/>
  <c r="BI11" i="54"/>
  <c r="BF11" i="54"/>
  <c r="BC11" i="54"/>
  <c r="AZ11" i="54"/>
  <c r="AX11" i="54"/>
  <c r="AW11" i="54"/>
  <c r="AU11" i="54"/>
  <c r="AS11" i="54"/>
  <c r="AR11" i="54"/>
  <c r="AP11" i="54"/>
  <c r="AN11" i="54"/>
  <c r="AK11" i="54"/>
  <c r="AI11" i="54"/>
  <c r="AF11" i="54"/>
  <c r="Q11" i="54" s="1"/>
  <c r="AD11" i="54"/>
  <c r="AC11" i="54"/>
  <c r="AA11" i="54"/>
  <c r="Y11" i="54"/>
  <c r="X11" i="54"/>
  <c r="V11" i="54"/>
  <c r="R11" i="54"/>
  <c r="P11" i="54"/>
  <c r="L11" i="54"/>
  <c r="J11" i="54"/>
  <c r="O11" i="54" s="1"/>
  <c r="E11" i="54"/>
  <c r="EI10" i="54"/>
  <c r="EG10" i="54"/>
  <c r="EG16" i="54" s="1"/>
  <c r="ED10" i="54"/>
  <c r="EA10" i="54"/>
  <c r="DX10" i="54"/>
  <c r="DU10" i="54"/>
  <c r="EH10" i="54" s="1"/>
  <c r="DR10" i="54"/>
  <c r="DO10" i="54"/>
  <c r="DM10" i="54"/>
  <c r="G10" i="54" s="1"/>
  <c r="DK10" i="54"/>
  <c r="DH10" i="54"/>
  <c r="DE10" i="54"/>
  <c r="DB10" i="54"/>
  <c r="CY10" i="54"/>
  <c r="CU10" i="54"/>
  <c r="CW10" i="54" s="1"/>
  <c r="CR10" i="54"/>
  <c r="CO10" i="54"/>
  <c r="CL10" i="54"/>
  <c r="CI10" i="54"/>
  <c r="CI16" i="54" s="1"/>
  <c r="CF10" i="54"/>
  <c r="BR10" i="54" s="1"/>
  <c r="CC10" i="54"/>
  <c r="BZ10" i="54"/>
  <c r="BW10" i="54"/>
  <c r="BU10" i="54"/>
  <c r="BS10" i="54"/>
  <c r="BS16" i="54" s="1"/>
  <c r="BQ10" i="54"/>
  <c r="BO10" i="54"/>
  <c r="BL10" i="54"/>
  <c r="BI10" i="54"/>
  <c r="BF10" i="54"/>
  <c r="BC10" i="54"/>
  <c r="AZ10" i="54"/>
  <c r="AX10" i="54"/>
  <c r="AW10" i="54"/>
  <c r="AU10" i="54"/>
  <c r="AS10" i="54"/>
  <c r="AP10" i="54"/>
  <c r="AR10" i="54" s="1"/>
  <c r="AN10" i="54"/>
  <c r="AK10" i="54"/>
  <c r="AM10" i="54" s="1"/>
  <c r="AI10" i="54"/>
  <c r="AH10" i="54"/>
  <c r="AF10" i="54"/>
  <c r="AD10" i="54"/>
  <c r="AC10" i="54"/>
  <c r="AA10" i="54"/>
  <c r="Y10" i="54"/>
  <c r="V10" i="54"/>
  <c r="R10" i="54"/>
  <c r="T10" i="54" s="1"/>
  <c r="Q10" i="54"/>
  <c r="P10" i="54"/>
  <c r="L10" i="54"/>
  <c r="O10" i="54" s="1"/>
  <c r="J10" i="54"/>
  <c r="J16" i="54" s="1"/>
  <c r="O16" i="54" l="1"/>
  <c r="I12" i="54"/>
  <c r="BU16" i="54"/>
  <c r="DL10" i="54"/>
  <c r="T11" i="54"/>
  <c r="S11" i="54"/>
  <c r="I11" i="54"/>
  <c r="BT10" i="54"/>
  <c r="BR16" i="54"/>
  <c r="G16" i="54"/>
  <c r="EI16" i="54"/>
  <c r="DL11" i="54"/>
  <c r="F11" i="54" s="1"/>
  <c r="H11" i="54" s="1"/>
  <c r="K11" i="54"/>
  <c r="AM11" i="54"/>
  <c r="N12" i="54"/>
  <c r="DL14" i="54"/>
  <c r="F14" i="54" s="1"/>
  <c r="E10" i="54"/>
  <c r="E16" i="54" s="1"/>
  <c r="X10" i="54"/>
  <c r="K10" i="54"/>
  <c r="DL12" i="54"/>
  <c r="F12" i="54" s="1"/>
  <c r="H12" i="54" s="1"/>
  <c r="H14" i="54"/>
  <c r="AD16" i="54"/>
  <c r="AC16" i="54"/>
  <c r="AX16" i="54"/>
  <c r="AW16" i="54"/>
  <c r="BQ16" i="54"/>
  <c r="DK16" i="54"/>
  <c r="T13" i="54"/>
  <c r="EH13" i="54"/>
  <c r="EH16" i="54" s="1"/>
  <c r="K14" i="54"/>
  <c r="X14" i="54"/>
  <c r="BT16" i="54"/>
  <c r="BU12" i="54"/>
  <c r="BT12" i="54"/>
  <c r="O13" i="54"/>
  <c r="N13" i="54"/>
  <c r="M13" i="54"/>
  <c r="BR13" i="54"/>
  <c r="BT13" i="54" s="1"/>
  <c r="Q13" i="54"/>
  <c r="S13" i="54" s="1"/>
  <c r="DL13" i="54"/>
  <c r="F13" i="54" s="1"/>
  <c r="H13" i="54" s="1"/>
  <c r="Y16" i="54"/>
  <c r="AS16" i="54"/>
  <c r="DM16" i="54"/>
  <c r="S10" i="54"/>
  <c r="AH11" i="54"/>
  <c r="BT11" i="54"/>
  <c r="M12" i="54"/>
  <c r="Q12" i="54"/>
  <c r="S12" i="54" s="1"/>
  <c r="X13" i="54"/>
  <c r="S14" i="54"/>
  <c r="R16" i="54"/>
  <c r="AH16" i="54"/>
  <c r="DX11" i="48"/>
  <c r="DX12" i="48"/>
  <c r="DX13" i="48"/>
  <c r="DX14" i="48"/>
  <c r="DX16" i="48"/>
  <c r="DX10" i="48"/>
  <c r="V11" i="48"/>
  <c r="V12" i="48"/>
  <c r="V13" i="48"/>
  <c r="V14" i="48"/>
  <c r="V16" i="48"/>
  <c r="V10" i="48"/>
  <c r="ED11" i="48"/>
  <c r="ED12" i="48"/>
  <c r="ED13" i="48"/>
  <c r="ED14" i="48"/>
  <c r="ED10" i="48"/>
  <c r="DR11" i="48"/>
  <c r="DR12" i="48"/>
  <c r="DR13" i="48"/>
  <c r="DR14" i="48"/>
  <c r="DR10" i="48"/>
  <c r="DO11" i="48"/>
  <c r="DO12" i="48"/>
  <c r="DO13" i="48"/>
  <c r="DO14" i="48"/>
  <c r="DO10" i="48"/>
  <c r="DH11" i="48"/>
  <c r="DH12" i="48"/>
  <c r="DH13" i="48"/>
  <c r="DH14" i="48"/>
  <c r="DH10" i="48"/>
  <c r="DE11" i="48"/>
  <c r="DE12" i="48"/>
  <c r="DE13" i="48"/>
  <c r="DE14" i="48"/>
  <c r="DE16" i="48"/>
  <c r="DE10" i="48"/>
  <c r="DB11" i="48"/>
  <c r="DB12" i="48"/>
  <c r="DB13" i="48"/>
  <c r="DB14" i="48"/>
  <c r="DB10" i="48"/>
  <c r="CY11" i="48"/>
  <c r="CY12" i="48"/>
  <c r="CY13" i="48"/>
  <c r="CY14" i="48"/>
  <c r="CY10" i="48"/>
  <c r="CU11" i="48"/>
  <c r="CU12" i="48"/>
  <c r="CU13" i="48"/>
  <c r="CU14" i="48"/>
  <c r="CU10" i="48"/>
  <c r="CR11" i="48"/>
  <c r="CR12" i="48"/>
  <c r="CR13" i="48"/>
  <c r="CR14" i="48"/>
  <c r="CR10" i="48"/>
  <c r="CL11" i="48"/>
  <c r="CL12" i="48"/>
  <c r="CL13" i="48"/>
  <c r="CL14" i="48"/>
  <c r="CL10" i="48"/>
  <c r="CF11" i="48"/>
  <c r="CF12" i="48"/>
  <c r="CF13" i="48"/>
  <c r="CF14" i="48"/>
  <c r="CF10" i="48"/>
  <c r="CC11" i="48"/>
  <c r="CC12" i="48"/>
  <c r="CC13" i="48"/>
  <c r="CC14" i="48"/>
  <c r="CC10" i="48"/>
  <c r="BZ11" i="48"/>
  <c r="BZ12" i="48"/>
  <c r="BZ13" i="48"/>
  <c r="BZ14" i="48"/>
  <c r="BZ10" i="48"/>
  <c r="BW11" i="48"/>
  <c r="BW12" i="48"/>
  <c r="BW13" i="48"/>
  <c r="BW14" i="48"/>
  <c r="BW10" i="48"/>
  <c r="BI11" i="48"/>
  <c r="BI12" i="48"/>
  <c r="BI13" i="48"/>
  <c r="BI14" i="48"/>
  <c r="BI10" i="48"/>
  <c r="BF11" i="48"/>
  <c r="BF12" i="48"/>
  <c r="BF13" i="48"/>
  <c r="BF14" i="48"/>
  <c r="BF10" i="48"/>
  <c r="AU11" i="48"/>
  <c r="AU12" i="48"/>
  <c r="AU13" i="48"/>
  <c r="AU14" i="48"/>
  <c r="AU16" i="48"/>
  <c r="AU10" i="48"/>
  <c r="AP11" i="48"/>
  <c r="AP12" i="48"/>
  <c r="AP13" i="48"/>
  <c r="AP14" i="48"/>
  <c r="AP10" i="48"/>
  <c r="AK11" i="48"/>
  <c r="AK12" i="48"/>
  <c r="AK13" i="48"/>
  <c r="AK14" i="48"/>
  <c r="AK10" i="48"/>
  <c r="AF11" i="48"/>
  <c r="AF12" i="48"/>
  <c r="AF13" i="48"/>
  <c r="AF14" i="48"/>
  <c r="AF10" i="48"/>
  <c r="AA11" i="48"/>
  <c r="AA12" i="48"/>
  <c r="AA13" i="48"/>
  <c r="AA14" i="48"/>
  <c r="AA16" i="48"/>
  <c r="AA10" i="48"/>
  <c r="M11" i="54" l="1"/>
  <c r="N11" i="54"/>
  <c r="I16" i="54"/>
  <c r="N14" i="54"/>
  <c r="M14" i="54"/>
  <c r="K16" i="54"/>
  <c r="N10" i="54"/>
  <c r="M10" i="54"/>
  <c r="Q16" i="54"/>
  <c r="S16" i="54" s="1"/>
  <c r="F10" i="54"/>
  <c r="DL16" i="54"/>
  <c r="T16" i="54"/>
  <c r="I10" i="54"/>
  <c r="AG16" i="48"/>
  <c r="CO11" i="48"/>
  <c r="CO12" i="48"/>
  <c r="CO13" i="48"/>
  <c r="CO14" i="48"/>
  <c r="CO16" i="48"/>
  <c r="CO10" i="48"/>
  <c r="F16" i="54" l="1"/>
  <c r="H16" i="54" s="1"/>
  <c r="H10" i="54"/>
  <c r="N16" i="54"/>
  <c r="M16" i="54"/>
  <c r="BL11" i="48"/>
  <c r="BL12" i="48"/>
  <c r="BL13" i="48"/>
  <c r="BL14" i="48"/>
  <c r="BL16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DK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I14" i="48"/>
  <c r="CI13" i="48"/>
  <c r="CI12" i="48"/>
  <c r="CI11" i="48"/>
  <c r="CI10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AC10" i="48"/>
  <c r="EF16" i="48"/>
  <c r="EE16" i="48"/>
  <c r="EC16" i="48"/>
  <c r="ED16" i="48" s="1"/>
  <c r="EB16" i="48"/>
  <c r="DZ16" i="48"/>
  <c r="EA16" i="48" s="1"/>
  <c r="DY16" i="48"/>
  <c r="DW16" i="48"/>
  <c r="DV16" i="48"/>
  <c r="DT16" i="48"/>
  <c r="DU16" i="48" s="1"/>
  <c r="DS16" i="48"/>
  <c r="DQ16" i="48"/>
  <c r="DR16" i="48" s="1"/>
  <c r="DP16" i="48"/>
  <c r="DJ16" i="48"/>
  <c r="DI16" i="48"/>
  <c r="DG16" i="48"/>
  <c r="DH16" i="48" s="1"/>
  <c r="DD16" i="48"/>
  <c r="DC16" i="48"/>
  <c r="DA16" i="48"/>
  <c r="DB16" i="48" s="1"/>
  <c r="CV16" i="48"/>
  <c r="CT16" i="48"/>
  <c r="CU16" i="48" s="1"/>
  <c r="CQ16" i="48"/>
  <c r="CR16" i="48" s="1"/>
  <c r="CN16" i="48"/>
  <c r="CK16" i="48"/>
  <c r="CL16" i="48" s="1"/>
  <c r="CH16" i="48"/>
  <c r="CE16" i="48"/>
  <c r="CF16" i="48" s="1"/>
  <c r="CD16" i="48"/>
  <c r="CB16" i="48"/>
  <c r="CC16" i="48" s="1"/>
  <c r="BY16" i="48"/>
  <c r="BZ16" i="48" s="1"/>
  <c r="BX16" i="48"/>
  <c r="BN16" i="48"/>
  <c r="BO16" i="48" s="1"/>
  <c r="BK16" i="48"/>
  <c r="BH16" i="48"/>
  <c r="BI16" i="48" s="1"/>
  <c r="BG16" i="48"/>
  <c r="BE16" i="48"/>
  <c r="BF16" i="48" s="1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E10" i="48"/>
  <c r="BS10" i="48"/>
  <c r="AX10" i="48"/>
  <c r="AS10" i="48"/>
  <c r="AN10" i="48"/>
  <c r="AO16" i="48" s="1"/>
  <c r="AP16" i="48" s="1"/>
  <c r="AI10" i="48"/>
  <c r="AJ16" i="48" s="1"/>
  <c r="AK16" i="48" s="1"/>
  <c r="AH10" i="48"/>
  <c r="AD10" i="48"/>
  <c r="AE16" i="48" s="1"/>
  <c r="AF16" i="48" s="1"/>
  <c r="Y10" i="48"/>
  <c r="Z16" i="48" s="1"/>
  <c r="R10" i="48"/>
  <c r="CJ16" i="48" l="1"/>
  <c r="G12" i="48"/>
  <c r="BD16" i="48"/>
  <c r="AT16" i="48"/>
  <c r="AY16" i="48"/>
  <c r="AZ16" i="48" s="1"/>
  <c r="BP16" i="48"/>
  <c r="G14" i="48"/>
  <c r="G11" i="48"/>
  <c r="G13" i="48"/>
  <c r="E13" i="48"/>
  <c r="E11" i="48"/>
  <c r="DN16" i="48"/>
  <c r="DO16" i="48" s="1"/>
  <c r="G10" i="48"/>
  <c r="AB16" i="48"/>
  <c r="AD16" i="48" s="1"/>
  <c r="AL16" i="48"/>
  <c r="AN16" i="48" s="1"/>
  <c r="AX16" i="48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I16" i="48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X10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CX16" i="48" l="1"/>
  <c r="CY16" i="48" s="1"/>
  <c r="BS16" i="48"/>
  <c r="BU16" i="48" s="1"/>
  <c r="DM16" i="48"/>
  <c r="AM16" i="48"/>
  <c r="BV16" i="48"/>
  <c r="BW16" i="48" s="1"/>
  <c r="U16" i="48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<sst xmlns="http://schemas.openxmlformats.org/spreadsheetml/2006/main" count="394" uniqueCount="83">
  <si>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</si>
  <si>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</si>
  <si>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</si>
  <si>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</si>
  <si>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</si>
  <si>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</si>
  <si>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</si>
  <si>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</si>
  <si>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</si>
  <si>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</si>
  <si>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</si>
  <si>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</si>
  <si>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</si>
  <si>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</si>
  <si>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</si>
  <si>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</si>
  <si>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</si>
  <si>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</si>
  <si>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</si>
  <si>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</si>
  <si>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</si>
  <si>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</si>
  <si>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</si>
  <si>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</si>
  <si>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</si>
  <si>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</si>
  <si>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</si>
  <si>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</si>
  <si>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</si>
  <si>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</si>
  <si>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</si>
  <si>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</si>
  <si>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</si>
  <si>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</si>
  <si>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</si>
  <si>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</si>
  <si>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</si>
  <si>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</si>
  <si>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</si>
  <si>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</si>
  <si>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</si>
  <si>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</si>
  <si>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</si>
  <si>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</si>
  <si>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</si>
  <si>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</si>
  <si>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</si>
  <si>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</si>
  <si>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</si>
  <si>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</si>
  <si>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</si>
  <si>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</si>
  <si>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</si>
  <si>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</si>
  <si>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</si>
  <si>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</si>
  <si>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</si>
  <si>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</si>
  <si>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</si>
  <si>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</si>
  <si>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</si>
  <si>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</si>
  <si>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</si>
  <si>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</si>
  <si>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</si>
  <si>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</si>
  <si>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</si>
  <si>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(9 ամիս)  </t>
  </si>
  <si>
    <t xml:space="preserve">փաստ  (9 ամիս)   </t>
  </si>
  <si>
    <r>
      <t>որից` Սեփական եկամուտներ</t>
    </r>
    <r>
      <rPr>
        <sz val="16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</si>
  <si>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տող 1120    1.2 Գույքային հարկեր այլ գույքից այդ թվում`Գույքահարկ փոխադրամիջոցների համար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</si>
  <si>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</si>
  <si>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r>
      <rPr>
        <b/>
        <sz val="16"/>
        <rFont val="GHEA Grapalat"/>
        <family val="3"/>
      </rPr>
      <t>տող 1341</t>
    </r>
    <r>
      <rPr>
        <sz val="16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</si>
  <si>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6"/>
        <rFont val="GHEA Grapalat"/>
        <family val="3"/>
      </rPr>
      <t xml:space="preserve"> տող 1342</t>
    </r>
    <r>
      <rPr>
        <sz val="16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</si>
  <si>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6"/>
        <rFont val="GHEA Grapalat"/>
        <family val="3"/>
      </rPr>
      <t xml:space="preserve"> տող 1352</t>
    </r>
    <r>
      <rPr>
        <sz val="16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</si>
  <si>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6"/>
        <rFont val="GHEA Grapalat"/>
        <family val="3"/>
      </rPr>
      <t xml:space="preserve">տող 1220+1240     </t>
    </r>
    <r>
      <rPr>
        <sz val="16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</si>
  <si>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6"/>
        <rFont val="GHEA Grapalat"/>
        <family val="3"/>
      </rPr>
      <t xml:space="preserve"> տող 1260   </t>
    </r>
    <r>
      <rPr>
        <sz val="16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</si>
  <si>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6"/>
        <rFont val="GHEA Grapalat"/>
        <family val="3"/>
      </rPr>
      <t xml:space="preserve"> տող 1381+տող 1382</t>
    </r>
    <r>
      <rPr>
        <sz val="16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</si>
  <si>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6"/>
        <rFont val="GHEA Grapalat"/>
        <family val="3"/>
      </rPr>
      <t xml:space="preserve">տող 1391+1393   </t>
    </r>
    <r>
      <rPr>
        <sz val="16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</si>
  <si>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6"/>
        <rFont val="GHEA Grapalat"/>
        <family val="3"/>
      </rPr>
      <t>տող 1392</t>
    </r>
    <r>
      <rPr>
        <sz val="16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</si>
  <si>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ծրագիր </t>
    </r>
    <r>
      <rPr>
        <sz val="16"/>
        <rFont val="Calibri"/>
        <family val="2"/>
        <charset val="204"/>
      </rPr>
      <t>(1-ին եռամսյակ, 1-ին կիսամյակ, 9 ամիս)</t>
    </r>
  </si>
  <si>
    <r>
      <t xml:space="preserve"> </t>
    </r>
    <r>
      <rPr>
        <sz val="16"/>
        <rFont val="Arial"/>
        <family val="2"/>
        <charset val="204"/>
      </rPr>
      <t>ՀՀ</t>
    </r>
    <r>
      <rPr>
        <sz val="16"/>
        <rFont val="GHEA Grapalat"/>
        <family val="3"/>
      </rPr>
      <t xml:space="preserve"> </t>
    </r>
    <r>
      <rPr>
        <sz val="16"/>
        <rFont val="Arial"/>
        <family val="2"/>
        <charset val="204"/>
      </rPr>
      <t>ԳԵՂԱՐՔՈՒՆԻՔԻ</t>
    </r>
    <r>
      <rPr>
        <sz val="16"/>
        <rFont val="GHEA Grapalat"/>
        <family val="3"/>
      </rPr>
      <t xml:space="preserve">  </t>
    </r>
    <r>
      <rPr>
        <sz val="16"/>
        <rFont val="Arial"/>
        <family val="2"/>
        <charset val="204"/>
      </rPr>
      <t>ՄԱՐԶԻ</t>
    </r>
    <r>
      <rPr>
        <sz val="16"/>
        <rFont val="GHEA Grapalat"/>
        <family val="3"/>
      </rPr>
      <t xml:space="preserve">  </t>
    </r>
    <r>
      <rPr>
        <sz val="16"/>
        <rFont val="Arial"/>
        <family val="2"/>
        <charset val="204"/>
      </rPr>
      <t>ՀԱՄԱՅՆՔՆԵՐԻ</t>
    </r>
    <r>
      <rPr>
        <sz val="16"/>
        <rFont val="GHEA Grapalat"/>
        <family val="3"/>
      </rPr>
      <t xml:space="preserve">   </t>
    </r>
    <r>
      <rPr>
        <sz val="16"/>
        <rFont val="Arial"/>
        <family val="2"/>
        <charset val="204"/>
      </rPr>
      <t>ԲՅՈՒՋԵՏԱՅԻՆ</t>
    </r>
    <r>
      <rPr>
        <sz val="16"/>
        <rFont val="GHEA Grapalat"/>
        <family val="3"/>
      </rPr>
      <t xml:space="preserve">   </t>
    </r>
    <r>
      <rPr>
        <sz val="16"/>
        <rFont val="Arial"/>
        <family val="2"/>
        <charset val="204"/>
      </rPr>
      <t>ԵԿԱՄՈՒՏՆԵՐԻ</t>
    </r>
    <r>
      <rPr>
        <sz val="16"/>
        <rFont val="GHEA Grapalat"/>
        <family val="3"/>
      </rPr>
      <t xml:space="preserve">   </t>
    </r>
    <r>
      <rPr>
        <sz val="16"/>
        <rFont val="Arial"/>
        <family val="2"/>
        <charset val="204"/>
      </rPr>
      <t>ՎԵՐԱԲԵՐՅԱԼ</t>
    </r>
    <r>
      <rPr>
        <sz val="16"/>
        <rFont val="GHEA Grapalat"/>
        <family val="3"/>
      </rPr>
      <t xml:space="preserve">  (</t>
    </r>
    <r>
      <rPr>
        <sz val="16"/>
        <rFont val="Arial"/>
        <family val="2"/>
        <charset val="204"/>
      </rPr>
      <t>աճողական</t>
    </r>
    <r>
      <rPr>
        <sz val="16"/>
        <rFont val="GHEA Grapalat"/>
        <family val="3"/>
      </rPr>
      <t>)  2025</t>
    </r>
    <r>
      <rPr>
        <sz val="16"/>
        <rFont val="Arial"/>
        <family val="2"/>
        <charset val="204"/>
      </rPr>
      <t>թ</t>
    </r>
    <r>
      <rPr>
        <sz val="16"/>
        <rFont val="GHEA Grapalat"/>
        <family val="3"/>
      </rPr>
      <t>. սեպտեմբեր «30»-</t>
    </r>
    <r>
      <rPr>
        <sz val="16"/>
        <rFont val="Arial"/>
        <family val="2"/>
        <charset val="204"/>
      </rPr>
      <t>ի</t>
    </r>
    <r>
      <rPr>
        <sz val="16"/>
        <rFont val="GHEA Grapalat"/>
        <family val="3"/>
      </rPr>
      <t xml:space="preserve"> </t>
    </r>
    <r>
      <rPr>
        <sz val="16"/>
        <rFont val="Arial"/>
        <family val="2"/>
        <charset val="204"/>
      </rPr>
      <t>դրությամբ</t>
    </r>
    <r>
      <rPr>
        <sz val="16"/>
        <rFont val="GHEA Grapalat"/>
        <family val="3"/>
      </rPr>
      <t xml:space="preserve">  </t>
    </r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</si>
  <si>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2025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սեպտեմբեր «30»-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</si>
</sst>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5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6"/>
      <name val="GHEA Grapalat"/>
      <family val="3"/>
    </font>
    <font>
      <sz val="16"/>
      <name val="GHEA Grapalat"/>
      <family val="3"/>
    </font>
    <font>
      <sz val="16"/>
      <name val="Arial"/>
      <family val="2"/>
      <charset val="204"/>
    </font>
    <font>
      <sz val="16"/>
      <name val="Calibri"/>
      <family val="2"/>
      <charset val="204"/>
    </font>
    <font>
      <b/>
      <sz val="16"/>
      <color theme="1"/>
      <name val="GHEA Grapalat"/>
      <family val="3"/>
    </font>
    <font>
      <sz val="16"/>
      <color rgb="FFFF0000"/>
      <name val="GHEA Grapalat"/>
      <family val="3"/>
    </font>
    <font>
      <b/>
      <sz val="16"/>
      <color indexed="8"/>
      <name val="GHEA Grapalat"/>
      <family val="3"/>
    </font>
    <font>
      <sz val="16"/>
      <color indexed="8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>
      <alignment horizontal="left" vertical="center"/>
    </xf>
    <xf numFmtId="165" fontId="11" fillId="0" borderId="8" xfId="0" applyNumberFormat="1" applyFont="1" applyFill="1" applyBorder="1" applyAlignment="1" applyProtection="1">
      <alignment horizontal="center" vertical="center" wrapText="1"/>
    </xf>
    <xf numFmtId="165" fontId="11" fillId="5" borderId="8" xfId="0" applyNumberFormat="1" applyFont="1" applyFill="1" applyBorder="1" applyAlignment="1" applyProtection="1">
      <alignment horizontal="center" vertical="center" wrapText="1"/>
    </xf>
    <xf numFmtId="165" fontId="11" fillId="2" borderId="8" xfId="0" applyNumberFormat="1" applyFont="1" applyFill="1" applyBorder="1" applyAlignment="1" applyProtection="1">
      <alignment horizontal="center" vertical="center" wrapText="1"/>
    </xf>
    <xf numFmtId="165" fontId="12" fillId="5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1" fillId="2" borderId="0" xfId="0" applyNumberFormat="1" applyFont="1" applyFill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Protection="1">
      <protection locked="0"/>
    </xf>
    <xf numFmtId="165" fontId="15" fillId="5" borderId="8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8" fillId="3" borderId="0" xfId="0" applyFont="1" applyFill="1" applyProtection="1"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14" fontId="18" fillId="2" borderId="0" xfId="0" applyNumberFormat="1" applyFont="1" applyFill="1" applyProtection="1"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18" fillId="0" borderId="5" xfId="0" applyFont="1" applyFill="1" applyBorder="1" applyProtection="1"/>
    <xf numFmtId="0" fontId="18" fillId="0" borderId="0" xfId="0" applyFont="1" applyFill="1" applyBorder="1" applyProtection="1"/>
    <xf numFmtId="0" fontId="18" fillId="0" borderId="0" xfId="0" applyFont="1" applyBorder="1" applyProtection="1"/>
    <xf numFmtId="4" fontId="18" fillId="0" borderId="8" xfId="0" applyNumberFormat="1" applyFont="1" applyFill="1" applyBorder="1" applyAlignment="1" applyProtection="1">
      <alignment vertical="center" wrapText="1"/>
    </xf>
    <xf numFmtId="0" fontId="18" fillId="0" borderId="0" xfId="0" applyFont="1" applyFill="1" applyProtection="1"/>
    <xf numFmtId="0" fontId="18" fillId="2" borderId="0" xfId="0" applyFont="1" applyFill="1" applyProtection="1"/>
    <xf numFmtId="0" fontId="18" fillId="2" borderId="8" xfId="0" applyNumberFormat="1" applyFont="1" applyFill="1" applyBorder="1" applyAlignment="1" applyProtection="1">
      <alignment horizontal="center" vertical="center" wrapText="1"/>
    </xf>
    <xf numFmtId="0" fontId="17" fillId="2" borderId="8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1" fontId="18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>
      <alignment horizontal="left" vertical="center"/>
    </xf>
    <xf numFmtId="4" fontId="17" fillId="0" borderId="16" xfId="0" applyNumberFormat="1" applyFont="1" applyBorder="1" applyAlignment="1" applyProtection="1">
      <alignment horizontal="right" vertical="center"/>
      <protection locked="0"/>
    </xf>
    <xf numFmtId="165" fontId="17" fillId="0" borderId="8" xfId="0" applyNumberFormat="1" applyFont="1" applyFill="1" applyBorder="1" applyAlignment="1" applyProtection="1">
      <alignment horizontal="center" vertical="center" wrapText="1"/>
    </xf>
    <xf numFmtId="165" fontId="17" fillId="5" borderId="8" xfId="0" applyNumberFormat="1" applyFont="1" applyFill="1" applyBorder="1" applyAlignment="1" applyProtection="1">
      <alignment horizontal="center" vertical="center" wrapText="1"/>
    </xf>
    <xf numFmtId="165" fontId="17" fillId="2" borderId="8" xfId="0" applyNumberFormat="1" applyFont="1" applyFill="1" applyBorder="1" applyAlignment="1" applyProtection="1">
      <alignment horizontal="center" vertical="center" wrapText="1"/>
    </xf>
    <xf numFmtId="165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1" fillId="5" borderId="8" xfId="0" applyNumberFormat="1" applyFont="1" applyFill="1" applyBorder="1" applyAlignment="1" applyProtection="1">
      <alignment horizontal="center" vertical="center" wrapText="1"/>
    </xf>
    <xf numFmtId="165" fontId="18" fillId="0" borderId="8" xfId="0" applyNumberFormat="1" applyFont="1" applyFill="1" applyBorder="1" applyAlignment="1" applyProtection="1">
      <alignment horizontal="center" vertical="center" wrapText="1"/>
    </xf>
    <xf numFmtId="4" fontId="17" fillId="8" borderId="16" xfId="0" applyNumberFormat="1" applyFont="1" applyFill="1" applyBorder="1" applyAlignment="1" applyProtection="1">
      <alignment horizontal="right" vertical="center"/>
      <protection locked="0"/>
    </xf>
    <xf numFmtId="165" fontId="18" fillId="5" borderId="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vertical="center" wrapText="1"/>
      <protection locked="0"/>
    </xf>
    <xf numFmtId="164" fontId="17" fillId="2" borderId="0" xfId="0" applyNumberFormat="1" applyFont="1" applyFill="1" applyAlignment="1" applyProtection="1">
      <alignment horizontal="center" vertical="center" wrapText="1"/>
      <protection locked="0"/>
    </xf>
    <xf numFmtId="165" fontId="22" fillId="0" borderId="8" xfId="0" applyNumberFormat="1" applyFont="1" applyFill="1" applyBorder="1" applyAlignment="1" applyProtection="1">
      <alignment horizontal="center" vertical="center" wrapText="1"/>
    </xf>
    <xf numFmtId="164" fontId="18" fillId="3" borderId="8" xfId="0" applyNumberFormat="1" applyFont="1" applyFill="1" applyBorder="1" applyAlignment="1">
      <alignment horizontal="left" vertical="center" wrapText="1"/>
    </xf>
    <xf numFmtId="165" fontId="18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2" borderId="8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 applyProtection="1">
      <alignment horizontal="center" vertical="center" wrapText="1"/>
    </xf>
    <xf numFmtId="164" fontId="23" fillId="2" borderId="8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/>
    </xf>
    <xf numFmtId="165" fontId="23" fillId="2" borderId="8" xfId="0" applyNumberFormat="1" applyFont="1" applyFill="1" applyBorder="1" applyAlignment="1">
      <alignment horizontal="center" vertical="center" wrapText="1"/>
    </xf>
    <xf numFmtId="164" fontId="23" fillId="2" borderId="8" xfId="0" applyNumberFormat="1" applyFont="1" applyFill="1" applyBorder="1" applyAlignment="1">
      <alignment horizontal="center"/>
    </xf>
    <xf numFmtId="165" fontId="17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24" fillId="2" borderId="8" xfId="0" applyNumberFormat="1" applyFont="1" applyFill="1" applyBorder="1" applyAlignment="1">
      <alignment horizontal="center" vertical="center"/>
    </xf>
    <xf numFmtId="165" fontId="18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2" borderId="8" xfId="0" applyNumberFormat="1" applyFont="1" applyFill="1" applyBorder="1" applyAlignment="1"/>
    <xf numFmtId="0" fontId="23" fillId="3" borderId="8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8" fillId="2" borderId="0" xfId="0" applyNumberFormat="1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4" fontId="1" fillId="5" borderId="8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 textRotation="90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center" vertical="center" wrapText="1"/>
    </xf>
    <xf numFmtId="4" fontId="1" fillId="0" borderId="14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9" xfId="0" applyFont="1" applyFill="1" applyBorder="1" applyAlignment="1" applyProtection="1">
      <alignment horizontal="center" vertical="center" textRotation="90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0" xfId="0" applyNumberFormat="1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1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1" fillId="6" borderId="2" xfId="0" applyNumberFormat="1" applyFont="1" applyFill="1" applyBorder="1" applyAlignment="1" applyProtection="1">
      <alignment horizontal="center" vertical="center" wrapText="1"/>
    </xf>
    <xf numFmtId="4" fontId="1" fillId="6" borderId="3" xfId="0" applyNumberFormat="1" applyFont="1" applyFill="1" applyBorder="1" applyAlignment="1" applyProtection="1">
      <alignment horizontal="center" vertical="center" wrapText="1"/>
    </xf>
    <xf numFmtId="4" fontId="1" fillId="6" borderId="10" xfId="0" applyNumberFormat="1" applyFont="1" applyFill="1" applyBorder="1" applyAlignment="1" applyProtection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4" fontId="1" fillId="4" borderId="5" xfId="0" applyNumberFormat="1" applyFont="1" applyFill="1" applyBorder="1" applyAlignment="1" applyProtection="1">
      <alignment horizontal="center" vertical="center" wrapText="1"/>
    </xf>
    <xf numFmtId="4" fontId="1" fillId="4" borderId="0" xfId="0" applyNumberFormat="1" applyFont="1" applyFill="1" applyBorder="1" applyAlignment="1" applyProtection="1">
      <alignment horizontal="center" vertical="center" wrapText="1"/>
    </xf>
    <xf numFmtId="4" fontId="1" fillId="4" borderId="11" xfId="0" applyNumberFormat="1" applyFont="1" applyFill="1" applyBorder="1" applyAlignment="1" applyProtection="1">
      <alignment horizontal="center" vertical="center" wrapText="1"/>
    </xf>
    <xf numFmtId="4" fontId="1" fillId="4" borderId="6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 applyProtection="1">
      <alignment horizontal="center" vertical="center" wrapText="1"/>
    </xf>
    <xf numFmtId="4" fontId="1" fillId="4" borderId="12" xfId="0" applyNumberFormat="1" applyFont="1" applyFill="1" applyBorder="1" applyAlignment="1" applyProtection="1">
      <alignment horizontal="center" vertical="center" wrapText="1"/>
    </xf>
    <xf numFmtId="4" fontId="1" fillId="6" borderId="14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  <xf numFmtId="4" fontId="18" fillId="0" borderId="8" xfId="0" applyNumberFormat="1" applyFont="1" applyFill="1" applyBorder="1" applyAlignment="1" applyProtection="1">
      <alignment horizontal="center" vertical="center" wrapText="1"/>
    </xf>
    <xf numFmtId="0" fontId="18" fillId="2" borderId="8" xfId="0" applyNumberFormat="1" applyFont="1" applyFill="1" applyBorder="1" applyAlignment="1" applyProtection="1">
      <alignment horizontal="center" vertical="center" wrapText="1"/>
    </xf>
    <xf numFmtId="4" fontId="18" fillId="5" borderId="8" xfId="0" applyNumberFormat="1" applyFont="1" applyFill="1" applyBorder="1" applyAlignment="1" applyProtection="1">
      <alignment horizontal="center" vertical="center" wrapText="1"/>
    </xf>
    <xf numFmtId="4" fontId="18" fillId="2" borderId="8" xfId="0" applyNumberFormat="1" applyFont="1" applyFill="1" applyBorder="1" applyAlignment="1" applyProtection="1">
      <alignment horizontal="center" vertical="center" wrapText="1"/>
    </xf>
    <xf numFmtId="2" fontId="18" fillId="2" borderId="8" xfId="0" applyNumberFormat="1" applyFont="1" applyFill="1" applyBorder="1" applyAlignment="1" applyProtection="1">
      <alignment horizontal="center" vertical="center" textRotation="90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</xf>
    <xf numFmtId="4" fontId="17" fillId="0" borderId="13" xfId="0" applyNumberFormat="1" applyFont="1" applyBorder="1" applyAlignment="1" applyProtection="1">
      <alignment horizontal="center" vertical="center" wrapText="1"/>
    </xf>
    <xf numFmtId="4" fontId="17" fillId="0" borderId="14" xfId="0" applyNumberFormat="1" applyFont="1" applyBorder="1" applyAlignment="1" applyProtection="1">
      <alignment horizontal="center" vertical="center" wrapText="1"/>
    </xf>
    <xf numFmtId="0" fontId="17" fillId="4" borderId="13" xfId="0" applyNumberFormat="1" applyFont="1" applyFill="1" applyBorder="1" applyAlignment="1" applyProtection="1">
      <alignment horizontal="center" vertical="center" wrapText="1"/>
    </xf>
    <xf numFmtId="0" fontId="17" fillId="4" borderId="14" xfId="0" applyNumberFormat="1" applyFont="1" applyFill="1" applyBorder="1" applyAlignment="1" applyProtection="1">
      <alignment horizontal="center" vertical="center" wrapText="1"/>
    </xf>
    <xf numFmtId="0" fontId="17" fillId="4" borderId="15" xfId="0" applyNumberFormat="1" applyFont="1" applyFill="1" applyBorder="1" applyAlignment="1" applyProtection="1">
      <alignment horizontal="center" vertical="center" wrapText="1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0" fontId="17" fillId="2" borderId="14" xfId="0" applyNumberFormat="1" applyFont="1" applyFill="1" applyBorder="1" applyAlignment="1" applyProtection="1">
      <alignment horizontal="center" vertical="center" wrapText="1"/>
    </xf>
    <xf numFmtId="0" fontId="17" fillId="2" borderId="15" xfId="0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Fill="1" applyBorder="1" applyAlignment="1" applyProtection="1">
      <alignment horizontal="center" vertical="center" wrapText="1"/>
    </xf>
    <xf numFmtId="4" fontId="18" fillId="0" borderId="9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9" xfId="0" applyNumberFormat="1" applyFont="1" applyFill="1" applyBorder="1" applyAlignment="1" applyProtection="1">
      <alignment horizontal="center" vertical="center" wrapText="1"/>
    </xf>
    <xf numFmtId="0" fontId="17" fillId="2" borderId="8" xfId="0" applyNumberFormat="1" applyFont="1" applyFill="1" applyBorder="1" applyAlignment="1" applyProtection="1">
      <alignment horizontal="center" vertical="center" wrapText="1"/>
    </xf>
    <xf numFmtId="4" fontId="17" fillId="0" borderId="15" xfId="0" applyNumberFormat="1" applyFont="1" applyBorder="1" applyAlignment="1" applyProtection="1">
      <alignment horizontal="center" vertical="center" wrapText="1"/>
    </xf>
    <xf numFmtId="4" fontId="17" fillId="0" borderId="8" xfId="0" applyNumberFormat="1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4" fontId="18" fillId="2" borderId="6" xfId="0" applyNumberFormat="1" applyFont="1" applyFill="1" applyBorder="1" applyAlignment="1" applyProtection="1">
      <alignment horizontal="center" vertical="center" wrapText="1"/>
    </xf>
    <xf numFmtId="4" fontId="18" fillId="2" borderId="7" xfId="0" applyNumberFormat="1" applyFont="1" applyFill="1" applyBorder="1" applyAlignment="1" applyProtection="1">
      <alignment horizontal="center" vertical="center" wrapText="1"/>
    </xf>
    <xf numFmtId="0" fontId="18" fillId="2" borderId="13" xfId="0" applyNumberFormat="1" applyFont="1" applyFill="1" applyBorder="1" applyAlignment="1" applyProtection="1">
      <alignment horizontal="center" vertical="center" wrapText="1"/>
    </xf>
    <xf numFmtId="0" fontId="18" fillId="2" borderId="14" xfId="0" applyNumberFormat="1" applyFont="1" applyFill="1" applyBorder="1" applyAlignment="1" applyProtection="1">
      <alignment horizontal="center" vertical="center" wrapText="1"/>
    </xf>
    <xf numFmtId="0" fontId="18" fillId="2" borderId="15" xfId="0" applyNumberFormat="1" applyFont="1" applyFill="1" applyBorder="1" applyAlignment="1" applyProtection="1">
      <alignment horizontal="center" vertical="center" wrapText="1"/>
    </xf>
    <xf numFmtId="4" fontId="18" fillId="0" borderId="13" xfId="0" applyNumberFormat="1" applyFont="1" applyBorder="1" applyAlignment="1" applyProtection="1">
      <alignment horizontal="center" vertical="center" wrapText="1"/>
    </xf>
    <xf numFmtId="4" fontId="18" fillId="0" borderId="14" xfId="0" applyNumberFormat="1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0" borderId="7" xfId="0" applyNumberFormat="1" applyFont="1" applyBorder="1" applyAlignment="1" applyProtection="1">
      <alignment horizontal="center" vertical="center" wrapText="1"/>
    </xf>
    <xf numFmtId="0" fontId="18" fillId="7" borderId="13" xfId="0" applyFont="1" applyFill="1" applyBorder="1" applyAlignment="1" applyProtection="1">
      <alignment horizontal="center" vertical="center" wrapText="1"/>
    </xf>
    <xf numFmtId="0" fontId="18" fillId="7" borderId="14" xfId="0" applyFont="1" applyFill="1" applyBorder="1" applyAlignment="1" applyProtection="1">
      <alignment horizontal="center" vertical="center" wrapText="1"/>
    </xf>
    <xf numFmtId="0" fontId="18" fillId="7" borderId="15" xfId="0" applyFont="1" applyFill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18" fillId="3" borderId="9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textRotation="90" wrapText="1"/>
    </xf>
    <xf numFmtId="0" fontId="18" fillId="2" borderId="4" xfId="0" applyFont="1" applyFill="1" applyBorder="1" applyAlignment="1" applyProtection="1">
      <alignment horizontal="center" vertical="center" textRotation="90" wrapText="1"/>
    </xf>
    <xf numFmtId="0" fontId="18" fillId="2" borderId="9" xfId="0" applyFont="1" applyFill="1" applyBorder="1" applyAlignment="1" applyProtection="1">
      <alignment horizontal="center" vertical="center" textRotation="90" wrapText="1"/>
    </xf>
    <xf numFmtId="4" fontId="17" fillId="4" borderId="2" xfId="0" applyNumberFormat="1" applyFont="1" applyFill="1" applyBorder="1" applyAlignment="1" applyProtection="1">
      <alignment horizontal="center" vertical="center" wrapText="1"/>
    </xf>
    <xf numFmtId="4" fontId="17" fillId="4" borderId="3" xfId="0" applyNumberFormat="1" applyFont="1" applyFill="1" applyBorder="1" applyAlignment="1" applyProtection="1">
      <alignment horizontal="center" vertical="center" wrapText="1"/>
    </xf>
    <xf numFmtId="4" fontId="17" fillId="4" borderId="10" xfId="0" applyNumberFormat="1" applyFont="1" applyFill="1" applyBorder="1" applyAlignment="1" applyProtection="1">
      <alignment horizontal="center" vertical="center" wrapText="1"/>
    </xf>
    <xf numFmtId="4" fontId="17" fillId="4" borderId="5" xfId="0" applyNumberFormat="1" applyFont="1" applyFill="1" applyBorder="1" applyAlignment="1" applyProtection="1">
      <alignment horizontal="center" vertical="center" wrapText="1"/>
    </xf>
    <xf numFmtId="4" fontId="17" fillId="4" borderId="0" xfId="0" applyNumberFormat="1" applyFont="1" applyFill="1" applyBorder="1" applyAlignment="1" applyProtection="1">
      <alignment horizontal="center" vertical="center" wrapText="1"/>
    </xf>
    <xf numFmtId="4" fontId="17" fillId="4" borderId="11" xfId="0" applyNumberFormat="1" applyFont="1" applyFill="1" applyBorder="1" applyAlignment="1" applyProtection="1">
      <alignment horizontal="center" vertical="center" wrapText="1"/>
    </xf>
    <xf numFmtId="4" fontId="17" fillId="4" borderId="6" xfId="0" applyNumberFormat="1" applyFont="1" applyFill="1" applyBorder="1" applyAlignment="1" applyProtection="1">
      <alignment horizontal="center" vertical="center" wrapText="1"/>
    </xf>
    <xf numFmtId="4" fontId="17" fillId="4" borderId="7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0" fontId="17" fillId="4" borderId="2" xfId="0" applyNumberFormat="1" applyFont="1" applyFill="1" applyBorder="1" applyAlignment="1" applyProtection="1">
      <alignment horizontal="center" vertical="center" wrapText="1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17" fillId="4" borderId="10" xfId="0" applyNumberFormat="1" applyFont="1" applyFill="1" applyBorder="1" applyAlignment="1" applyProtection="1">
      <alignment horizontal="center" vertical="center" wrapText="1"/>
    </xf>
    <xf numFmtId="0" fontId="17" fillId="4" borderId="5" xfId="0" applyNumberFormat="1" applyFont="1" applyFill="1" applyBorder="1" applyAlignment="1" applyProtection="1">
      <alignment horizontal="center" vertical="center" wrapText="1"/>
    </xf>
    <xf numFmtId="0" fontId="17" fillId="4" borderId="0" xfId="0" applyNumberFormat="1" applyFont="1" applyFill="1" applyBorder="1" applyAlignment="1" applyProtection="1">
      <alignment horizontal="center" vertical="center" wrapText="1"/>
    </xf>
    <xf numFmtId="0" fontId="17" fillId="4" borderId="11" xfId="0" applyNumberFormat="1" applyFont="1" applyFill="1" applyBorder="1" applyAlignment="1" applyProtection="1">
      <alignment horizontal="center" vertical="center" wrapText="1"/>
    </xf>
    <xf numFmtId="0" fontId="17" fillId="4" borderId="6" xfId="0" applyNumberFormat="1" applyFont="1" applyFill="1" applyBorder="1" applyAlignment="1" applyProtection="1">
      <alignment horizontal="center" vertical="center" wrapText="1"/>
    </xf>
    <xf numFmtId="0" fontId="17" fillId="4" borderId="7" xfId="0" applyNumberFormat="1" applyFont="1" applyFill="1" applyBorder="1" applyAlignment="1" applyProtection="1">
      <alignment horizontal="center" vertical="center" wrapText="1"/>
    </xf>
    <xf numFmtId="0" fontId="17" fillId="4" borderId="12" xfId="0" applyNumberFormat="1" applyFont="1" applyFill="1" applyBorder="1" applyAlignment="1" applyProtection="1">
      <alignment horizontal="center" vertical="center" wrapText="1"/>
    </xf>
    <xf numFmtId="4" fontId="18" fillId="6" borderId="2" xfId="0" applyNumberFormat="1" applyFont="1" applyFill="1" applyBorder="1" applyAlignment="1" applyProtection="1">
      <alignment horizontal="center" vertical="center" wrapText="1"/>
    </xf>
    <xf numFmtId="4" fontId="18" fillId="6" borderId="3" xfId="0" applyNumberFormat="1" applyFont="1" applyFill="1" applyBorder="1" applyAlignment="1" applyProtection="1">
      <alignment horizontal="center" vertical="center" wrapText="1"/>
    </xf>
    <xf numFmtId="4" fontId="18" fillId="6" borderId="10" xfId="0" applyNumberFormat="1" applyFont="1" applyFill="1" applyBorder="1" applyAlignment="1" applyProtection="1">
      <alignment horizontal="center" vertical="center" wrapText="1"/>
    </xf>
    <xf numFmtId="4" fontId="18" fillId="4" borderId="2" xfId="0" applyNumberFormat="1" applyFont="1" applyFill="1" applyBorder="1" applyAlignment="1" applyProtection="1">
      <alignment horizontal="center" vertical="center" wrapText="1"/>
    </xf>
    <xf numFmtId="4" fontId="18" fillId="4" borderId="3" xfId="0" applyNumberFormat="1" applyFont="1" applyFill="1" applyBorder="1" applyAlignment="1" applyProtection="1">
      <alignment horizontal="center" vertical="center" wrapText="1"/>
    </xf>
    <xf numFmtId="4" fontId="18" fillId="4" borderId="10" xfId="0" applyNumberFormat="1" applyFont="1" applyFill="1" applyBorder="1" applyAlignment="1" applyProtection="1">
      <alignment horizontal="center" vertical="center" wrapText="1"/>
    </xf>
    <xf numFmtId="4" fontId="18" fillId="4" borderId="5" xfId="0" applyNumberFormat="1" applyFont="1" applyFill="1" applyBorder="1" applyAlignment="1" applyProtection="1">
      <alignment horizontal="center" vertical="center" wrapText="1"/>
    </xf>
    <xf numFmtId="4" fontId="18" fillId="4" borderId="0" xfId="0" applyNumberFormat="1" applyFont="1" applyFill="1" applyBorder="1" applyAlignment="1" applyProtection="1">
      <alignment horizontal="center" vertical="center" wrapText="1"/>
    </xf>
    <xf numFmtId="4" fontId="18" fillId="4" borderId="11" xfId="0" applyNumberFormat="1" applyFont="1" applyFill="1" applyBorder="1" applyAlignment="1" applyProtection="1">
      <alignment horizontal="center" vertical="center" wrapText="1"/>
    </xf>
    <xf numFmtId="4" fontId="18" fillId="4" borderId="6" xfId="0" applyNumberFormat="1" applyFont="1" applyFill="1" applyBorder="1" applyAlignment="1" applyProtection="1">
      <alignment horizontal="center" vertical="center" wrapText="1"/>
    </xf>
    <xf numFmtId="4" fontId="18" fillId="4" borderId="7" xfId="0" applyNumberFormat="1" applyFont="1" applyFill="1" applyBorder="1" applyAlignment="1" applyProtection="1">
      <alignment horizontal="center" vertical="center" wrapText="1"/>
    </xf>
    <xf numFmtId="4" fontId="18" fillId="4" borderId="12" xfId="0" applyNumberFormat="1" applyFont="1" applyFill="1" applyBorder="1" applyAlignment="1" applyProtection="1">
      <alignment horizontal="center" vertical="center" wrapText="1"/>
    </xf>
    <xf numFmtId="4" fontId="18" fillId="6" borderId="14" xfId="0" applyNumberFormat="1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 wrapText="1"/>
    </xf>
    <xf numFmtId="0" fontId="18" fillId="4" borderId="10" xfId="0" applyFont="1" applyFill="1" applyBorder="1" applyAlignment="1" applyProtection="1">
      <alignment horizontal="center" vertical="center" wrapText="1"/>
    </xf>
    <xf numFmtId="0" fontId="18" fillId="4" borderId="5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</xf>
    <xf numFmtId="0" fontId="18" fillId="4" borderId="6" xfId="0" applyFont="1" applyFill="1" applyBorder="1" applyAlignment="1" applyProtection="1">
      <alignment horizontal="center" vertical="center" wrapText="1"/>
    </xf>
    <xf numFmtId="0" fontId="18" fillId="4" borderId="7" xfId="0" applyFont="1" applyFill="1" applyBorder="1" applyAlignment="1" applyProtection="1">
      <alignment horizontal="center" vertical="center" wrapText="1"/>
    </xf>
    <xf numFmtId="0" fontId="18" fillId="4" borderId="12" xfId="0" applyFont="1" applyFill="1" applyBorder="1" applyAlignment="1" applyProtection="1">
      <alignment horizontal="center" vertical="center" wrapText="1"/>
    </xf>
    <xf numFmtId="4" fontId="17" fillId="0" borderId="5" xfId="0" applyNumberFormat="1" applyFont="1" applyBorder="1" applyAlignment="1" applyProtection="1">
      <alignment horizontal="center" vertical="center" wrapText="1"/>
    </xf>
    <xf numFmtId="4" fontId="17" fillId="0" borderId="0" xfId="0" applyNumberFormat="1" applyFont="1" applyBorder="1" applyAlignment="1" applyProtection="1">
      <alignment horizontal="center" vertical="center" wrapText="1"/>
    </xf>
    <xf numFmtId="4" fontId="17" fillId="0" borderId="11" xfId="0" applyNumberFormat="1" applyFont="1" applyBorder="1" applyAlignment="1" applyProtection="1">
      <alignment horizontal="center" vertical="center" wrapText="1"/>
    </xf>
    <xf numFmtId="4" fontId="18" fillId="0" borderId="8" xfId="0" applyNumberFormat="1" applyFont="1" applyBorder="1" applyAlignment="1" applyProtection="1">
      <alignment horizontal="center" vertical="center" wrapText="1"/>
    </xf>
    <xf numFmtId="4" fontId="18" fillId="0" borderId="2" xfId="0" applyNumberFormat="1" applyFont="1" applyBorder="1" applyAlignment="1" applyProtection="1">
      <alignment horizontal="center" vertical="center" wrapText="1"/>
    </xf>
    <xf numFmtId="4" fontId="18" fillId="0" borderId="3" xfId="0" applyNumberFormat="1" applyFont="1" applyBorder="1" applyAlignment="1" applyProtection="1">
      <alignment horizontal="center" vertical="center" wrapText="1"/>
    </xf>
    <xf numFmtId="4" fontId="18" fillId="0" borderId="1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zoomScale="77" zoomScaleNormal="77" zoomScaleSheetLayoutView="40" workbookViewId="0">
      <pane xSplit="2" ySplit="9" topLeftCell="C10" activePane="bottomRight" state="frozen"/>
      <selection pane="topRight"/>
      <selection pane="bottomLeft"/>
      <selection pane="bottomRight" activeCell="A2" sqref="A2:EI2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8.285156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4"/>
    <col min="230" max="16384" width="17.28515625" style="2"/>
  </cols>
  <sheetData>
    <row r="1" spans="1:255" s="27" customFormat="1" ht="20.25" x14ac:dyDescent="0.3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35">
      <c r="A2" s="165" t="s">
        <v>82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65"/>
      <c r="CS2" s="165"/>
      <c r="CT2" s="165"/>
      <c r="CU2" s="165"/>
      <c r="CV2" s="165"/>
      <c r="CW2" s="165"/>
      <c r="CX2" s="165"/>
      <c r="CY2" s="165"/>
      <c r="CZ2" s="165"/>
      <c r="DA2" s="165"/>
      <c r="DB2" s="165"/>
      <c r="DC2" s="165"/>
      <c r="DD2" s="165"/>
      <c r="DE2" s="165"/>
      <c r="DF2" s="165"/>
      <c r="DG2" s="165"/>
      <c r="DH2" s="165"/>
      <c r="DI2" s="165"/>
      <c r="DJ2" s="165"/>
      <c r="DK2" s="165"/>
      <c r="DL2" s="165"/>
      <c r="DM2" s="165"/>
      <c r="DN2" s="165"/>
      <c r="DO2" s="165"/>
      <c r="DP2" s="165"/>
      <c r="DQ2" s="165"/>
      <c r="DR2" s="165"/>
      <c r="DS2" s="165"/>
      <c r="DT2" s="165"/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F2" s="165"/>
      <c r="EG2" s="165"/>
      <c r="EH2" s="165"/>
      <c r="EI2" s="165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35">
      <c r="B3" s="28"/>
      <c r="C3" s="29"/>
      <c r="D3" s="29"/>
      <c r="E3" s="29"/>
      <c r="F3" s="29"/>
      <c r="G3" s="29"/>
      <c r="H3" s="29"/>
      <c r="I3" s="29"/>
      <c r="J3" s="29"/>
      <c r="K3" s="29"/>
      <c r="L3" s="166"/>
      <c r="M3" s="166"/>
      <c r="N3" s="166"/>
      <c r="O3" s="166"/>
      <c r="P3" s="166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167" t="s">
        <v>1</v>
      </c>
      <c r="CV3" s="167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45" customHeight="1" x14ac:dyDescent="0.3">
      <c r="A4" s="168" t="s">
        <v>2</v>
      </c>
      <c r="B4" s="171" t="s">
        <v>3</v>
      </c>
      <c r="C4" s="174" t="s">
        <v>4</v>
      </c>
      <c r="D4" s="174" t="s">
        <v>5</v>
      </c>
      <c r="E4" s="177" t="s">
        <v>6</v>
      </c>
      <c r="F4" s="178"/>
      <c r="G4" s="178"/>
      <c r="H4" s="178"/>
      <c r="I4" s="179"/>
      <c r="J4" s="186" t="s">
        <v>7</v>
      </c>
      <c r="K4" s="187"/>
      <c r="L4" s="187"/>
      <c r="M4" s="187"/>
      <c r="N4" s="187"/>
      <c r="O4" s="188"/>
      <c r="P4" s="195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7"/>
      <c r="DJ4" s="124" t="s">
        <v>8</v>
      </c>
      <c r="DK4" s="198" t="s">
        <v>9</v>
      </c>
      <c r="DL4" s="199"/>
      <c r="DM4" s="200"/>
      <c r="DN4" s="207" t="s">
        <v>10</v>
      </c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124" t="s">
        <v>11</v>
      </c>
      <c r="EG4" s="208" t="s">
        <v>12</v>
      </c>
      <c r="EH4" s="209"/>
      <c r="EI4" s="210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3">
      <c r="A5" s="169"/>
      <c r="B5" s="172"/>
      <c r="C5" s="175"/>
      <c r="D5" s="175"/>
      <c r="E5" s="180"/>
      <c r="F5" s="181"/>
      <c r="G5" s="181"/>
      <c r="H5" s="181"/>
      <c r="I5" s="182"/>
      <c r="J5" s="189"/>
      <c r="K5" s="190"/>
      <c r="L5" s="190"/>
      <c r="M5" s="190"/>
      <c r="N5" s="190"/>
      <c r="O5" s="191"/>
      <c r="P5" s="217" t="s">
        <v>13</v>
      </c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9"/>
      <c r="BB5" s="220" t="s">
        <v>14</v>
      </c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130" t="s">
        <v>15</v>
      </c>
      <c r="BO5" s="131"/>
      <c r="BP5" s="131"/>
      <c r="BQ5" s="221" t="s">
        <v>16</v>
      </c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3"/>
      <c r="CH5" s="150" t="s">
        <v>17</v>
      </c>
      <c r="CI5" s="149"/>
      <c r="CJ5" s="149"/>
      <c r="CK5" s="149"/>
      <c r="CL5" s="149"/>
      <c r="CM5" s="149"/>
      <c r="CN5" s="149"/>
      <c r="CO5" s="149"/>
      <c r="CP5" s="151"/>
      <c r="CQ5" s="221" t="s">
        <v>18</v>
      </c>
      <c r="CR5" s="222"/>
      <c r="CS5" s="222"/>
      <c r="CT5" s="222"/>
      <c r="CU5" s="222"/>
      <c r="CV5" s="222"/>
      <c r="CW5" s="222"/>
      <c r="CX5" s="222"/>
      <c r="CY5" s="222"/>
      <c r="CZ5" s="222"/>
      <c r="DA5" s="220" t="s">
        <v>19</v>
      </c>
      <c r="DB5" s="220"/>
      <c r="DC5" s="220"/>
      <c r="DD5" s="130" t="s">
        <v>20</v>
      </c>
      <c r="DE5" s="131"/>
      <c r="DF5" s="132"/>
      <c r="DG5" s="130" t="s">
        <v>21</v>
      </c>
      <c r="DH5" s="131"/>
      <c r="DI5" s="132"/>
      <c r="DJ5" s="124"/>
      <c r="DK5" s="201"/>
      <c r="DL5" s="202"/>
      <c r="DM5" s="203"/>
      <c r="DN5" s="145"/>
      <c r="DO5" s="145"/>
      <c r="DP5" s="146"/>
      <c r="DQ5" s="146"/>
      <c r="DR5" s="146"/>
      <c r="DS5" s="146"/>
      <c r="DT5" s="130" t="s">
        <v>22</v>
      </c>
      <c r="DU5" s="131"/>
      <c r="DV5" s="132"/>
      <c r="DW5" s="136"/>
      <c r="DX5" s="137"/>
      <c r="DY5" s="137"/>
      <c r="DZ5" s="137"/>
      <c r="EA5" s="137"/>
      <c r="EB5" s="137"/>
      <c r="EC5" s="137"/>
      <c r="ED5" s="137"/>
      <c r="EE5" s="137"/>
      <c r="EF5" s="124"/>
      <c r="EG5" s="211"/>
      <c r="EH5" s="212"/>
      <c r="EI5" s="213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3">
      <c r="A6" s="169"/>
      <c r="B6" s="172"/>
      <c r="C6" s="175"/>
      <c r="D6" s="175"/>
      <c r="E6" s="183"/>
      <c r="F6" s="184"/>
      <c r="G6" s="184"/>
      <c r="H6" s="184"/>
      <c r="I6" s="185"/>
      <c r="J6" s="192"/>
      <c r="K6" s="193"/>
      <c r="L6" s="193"/>
      <c r="M6" s="193"/>
      <c r="N6" s="193"/>
      <c r="O6" s="194"/>
      <c r="P6" s="138" t="s">
        <v>23</v>
      </c>
      <c r="Q6" s="139"/>
      <c r="R6" s="139"/>
      <c r="S6" s="139"/>
      <c r="T6" s="140"/>
      <c r="U6" s="141" t="s">
        <v>24</v>
      </c>
      <c r="V6" s="142"/>
      <c r="W6" s="142"/>
      <c r="X6" s="142"/>
      <c r="Y6" s="143"/>
      <c r="Z6" s="141" t="s">
        <v>25</v>
      </c>
      <c r="AA6" s="142"/>
      <c r="AB6" s="142"/>
      <c r="AC6" s="142"/>
      <c r="AD6" s="143"/>
      <c r="AE6" s="141" t="s">
        <v>26</v>
      </c>
      <c r="AF6" s="142"/>
      <c r="AG6" s="142"/>
      <c r="AH6" s="142"/>
      <c r="AI6" s="143"/>
      <c r="AJ6" s="141" t="s">
        <v>27</v>
      </c>
      <c r="AK6" s="142"/>
      <c r="AL6" s="142"/>
      <c r="AM6" s="142"/>
      <c r="AN6" s="143"/>
      <c r="AO6" s="141" t="s">
        <v>28</v>
      </c>
      <c r="AP6" s="142"/>
      <c r="AQ6" s="142"/>
      <c r="AR6" s="142"/>
      <c r="AS6" s="143"/>
      <c r="AT6" s="141" t="s">
        <v>29</v>
      </c>
      <c r="AU6" s="142"/>
      <c r="AV6" s="142"/>
      <c r="AW6" s="142"/>
      <c r="AX6" s="143"/>
      <c r="AY6" s="144" t="s">
        <v>30</v>
      </c>
      <c r="AZ6" s="144"/>
      <c r="BA6" s="144"/>
      <c r="BB6" s="154" t="s">
        <v>31</v>
      </c>
      <c r="BC6" s="155"/>
      <c r="BD6" s="155"/>
      <c r="BE6" s="154" t="s">
        <v>32</v>
      </c>
      <c r="BF6" s="155"/>
      <c r="BG6" s="156"/>
      <c r="BH6" s="157" t="s">
        <v>33</v>
      </c>
      <c r="BI6" s="158"/>
      <c r="BJ6" s="158"/>
      <c r="BK6" s="159" t="s">
        <v>34</v>
      </c>
      <c r="BL6" s="160"/>
      <c r="BM6" s="160"/>
      <c r="BN6" s="133"/>
      <c r="BO6" s="134"/>
      <c r="BP6" s="134"/>
      <c r="BQ6" s="161" t="s">
        <v>35</v>
      </c>
      <c r="BR6" s="162"/>
      <c r="BS6" s="162"/>
      <c r="BT6" s="162"/>
      <c r="BU6" s="163"/>
      <c r="BV6" s="129" t="s">
        <v>36</v>
      </c>
      <c r="BW6" s="129"/>
      <c r="BX6" s="129"/>
      <c r="BY6" s="129" t="s">
        <v>37</v>
      </c>
      <c r="BZ6" s="129"/>
      <c r="CA6" s="129"/>
      <c r="CB6" s="129" t="s">
        <v>38</v>
      </c>
      <c r="CC6" s="129"/>
      <c r="CD6" s="129"/>
      <c r="CE6" s="129" t="s">
        <v>39</v>
      </c>
      <c r="CF6" s="129"/>
      <c r="CG6" s="129"/>
      <c r="CH6" s="129" t="s">
        <v>40</v>
      </c>
      <c r="CI6" s="129"/>
      <c r="CJ6" s="129"/>
      <c r="CK6" s="150" t="s">
        <v>41</v>
      </c>
      <c r="CL6" s="149"/>
      <c r="CM6" s="149"/>
      <c r="CN6" s="129" t="s">
        <v>42</v>
      </c>
      <c r="CO6" s="129"/>
      <c r="CP6" s="129"/>
      <c r="CQ6" s="147" t="s">
        <v>43</v>
      </c>
      <c r="CR6" s="148"/>
      <c r="CS6" s="149"/>
      <c r="CT6" s="150" t="s">
        <v>44</v>
      </c>
      <c r="CU6" s="149"/>
      <c r="CV6" s="149"/>
      <c r="CW6" s="151"/>
      <c r="CX6" s="150" t="s">
        <v>45</v>
      </c>
      <c r="CY6" s="149"/>
      <c r="CZ6" s="149"/>
      <c r="DA6" s="220"/>
      <c r="DB6" s="220"/>
      <c r="DC6" s="220"/>
      <c r="DD6" s="133"/>
      <c r="DE6" s="134"/>
      <c r="DF6" s="135"/>
      <c r="DG6" s="133"/>
      <c r="DH6" s="134"/>
      <c r="DI6" s="135"/>
      <c r="DJ6" s="124"/>
      <c r="DK6" s="204"/>
      <c r="DL6" s="205"/>
      <c r="DM6" s="206"/>
      <c r="DN6" s="130" t="s">
        <v>46</v>
      </c>
      <c r="DO6" s="131"/>
      <c r="DP6" s="132"/>
      <c r="DQ6" s="130" t="s">
        <v>47</v>
      </c>
      <c r="DR6" s="131"/>
      <c r="DS6" s="132"/>
      <c r="DT6" s="133"/>
      <c r="DU6" s="134"/>
      <c r="DV6" s="135"/>
      <c r="DW6" s="130" t="s">
        <v>48</v>
      </c>
      <c r="DX6" s="131"/>
      <c r="DY6" s="132"/>
      <c r="DZ6" s="130" t="s">
        <v>49</v>
      </c>
      <c r="EA6" s="131"/>
      <c r="EB6" s="132"/>
      <c r="EC6" s="152" t="s">
        <v>50</v>
      </c>
      <c r="ED6" s="153"/>
      <c r="EE6" s="153"/>
      <c r="EF6" s="124"/>
      <c r="EG6" s="214"/>
      <c r="EH6" s="215"/>
      <c r="EI6" s="2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45" customHeight="1" x14ac:dyDescent="0.3">
      <c r="A7" s="169"/>
      <c r="B7" s="172"/>
      <c r="C7" s="175"/>
      <c r="D7" s="175"/>
      <c r="E7" s="123" t="s">
        <v>51</v>
      </c>
      <c r="F7" s="121" t="s">
        <v>52</v>
      </c>
      <c r="G7" s="122" t="s">
        <v>67</v>
      </c>
      <c r="H7" s="126" t="s">
        <v>53</v>
      </c>
      <c r="I7" s="128" t="s">
        <v>54</v>
      </c>
      <c r="J7" s="123" t="s">
        <v>51</v>
      </c>
      <c r="K7" s="119" t="s">
        <v>52</v>
      </c>
      <c r="L7" s="117" t="s">
        <v>67</v>
      </c>
      <c r="M7" s="126" t="s">
        <v>55</v>
      </c>
      <c r="N7" s="126" t="s">
        <v>53</v>
      </c>
      <c r="O7" s="128" t="s">
        <v>54</v>
      </c>
      <c r="P7" s="123" t="s">
        <v>51</v>
      </c>
      <c r="Q7" s="121" t="s">
        <v>52</v>
      </c>
      <c r="R7" s="122" t="s">
        <v>67</v>
      </c>
      <c r="S7" s="126" t="s">
        <v>53</v>
      </c>
      <c r="T7" s="128" t="s">
        <v>54</v>
      </c>
      <c r="U7" s="123" t="s">
        <v>51</v>
      </c>
      <c r="V7" s="121" t="s">
        <v>52</v>
      </c>
      <c r="W7" s="122" t="s">
        <v>67</v>
      </c>
      <c r="X7" s="126" t="s">
        <v>53</v>
      </c>
      <c r="Y7" s="128" t="s">
        <v>54</v>
      </c>
      <c r="Z7" s="123" t="s">
        <v>51</v>
      </c>
      <c r="AA7" s="121" t="s">
        <v>52</v>
      </c>
      <c r="AB7" s="122" t="s">
        <v>67</v>
      </c>
      <c r="AC7" s="126" t="s">
        <v>53</v>
      </c>
      <c r="AD7" s="128" t="s">
        <v>54</v>
      </c>
      <c r="AE7" s="123" t="s">
        <v>51</v>
      </c>
      <c r="AF7" s="121" t="s">
        <v>52</v>
      </c>
      <c r="AG7" s="122" t="s">
        <v>67</v>
      </c>
      <c r="AH7" s="126" t="s">
        <v>53</v>
      </c>
      <c r="AI7" s="128" t="s">
        <v>54</v>
      </c>
      <c r="AJ7" s="123" t="s">
        <v>51</v>
      </c>
      <c r="AK7" s="121" t="s">
        <v>52</v>
      </c>
      <c r="AL7" s="122" t="s">
        <v>67</v>
      </c>
      <c r="AM7" s="126" t="s">
        <v>53</v>
      </c>
      <c r="AN7" s="122" t="s">
        <v>54</v>
      </c>
      <c r="AO7" s="123" t="s">
        <v>51</v>
      </c>
      <c r="AP7" s="121" t="s">
        <v>52</v>
      </c>
      <c r="AQ7" s="122" t="s">
        <v>67</v>
      </c>
      <c r="AR7" s="126" t="s">
        <v>53</v>
      </c>
      <c r="AS7" s="14"/>
      <c r="AT7" s="123" t="s">
        <v>51</v>
      </c>
      <c r="AU7" s="121" t="s">
        <v>52</v>
      </c>
      <c r="AV7" s="122" t="s">
        <v>67</v>
      </c>
      <c r="AW7" s="127" t="s">
        <v>53</v>
      </c>
      <c r="AX7" s="122" t="s">
        <v>54</v>
      </c>
      <c r="AY7" s="123" t="s">
        <v>51</v>
      </c>
      <c r="AZ7" s="121" t="s">
        <v>52</v>
      </c>
      <c r="BA7" s="122" t="s">
        <v>67</v>
      </c>
      <c r="BB7" s="123" t="s">
        <v>51</v>
      </c>
      <c r="BC7" s="121" t="s">
        <v>52</v>
      </c>
      <c r="BD7" s="122" t="s">
        <v>67</v>
      </c>
      <c r="BE7" s="123" t="s">
        <v>51</v>
      </c>
      <c r="BF7" s="121" t="s">
        <v>52</v>
      </c>
      <c r="BG7" s="122" t="s">
        <v>67</v>
      </c>
      <c r="BH7" s="123" t="s">
        <v>51</v>
      </c>
      <c r="BI7" s="121" t="s">
        <v>52</v>
      </c>
      <c r="BJ7" s="122" t="s">
        <v>67</v>
      </c>
      <c r="BK7" s="123" t="s">
        <v>51</v>
      </c>
      <c r="BL7" s="121" t="s">
        <v>52</v>
      </c>
      <c r="BM7" s="122" t="s">
        <v>68</v>
      </c>
      <c r="BN7" s="123" t="s">
        <v>51</v>
      </c>
      <c r="BO7" s="121" t="s">
        <v>52</v>
      </c>
      <c r="BP7" s="122" t="s">
        <v>67</v>
      </c>
      <c r="BQ7" s="123" t="s">
        <v>51</v>
      </c>
      <c r="BR7" s="121" t="s">
        <v>52</v>
      </c>
      <c r="BS7" s="122" t="s">
        <v>64</v>
      </c>
      <c r="BT7" s="126" t="s">
        <v>53</v>
      </c>
      <c r="BU7" s="122" t="s">
        <v>54</v>
      </c>
      <c r="BV7" s="123" t="s">
        <v>51</v>
      </c>
      <c r="BW7" s="121" t="s">
        <v>52</v>
      </c>
      <c r="BX7" s="122" t="s">
        <v>67</v>
      </c>
      <c r="BY7" s="123" t="s">
        <v>51</v>
      </c>
      <c r="BZ7" s="121" t="s">
        <v>52</v>
      </c>
      <c r="CA7" s="122" t="s">
        <v>67</v>
      </c>
      <c r="CB7" s="123" t="s">
        <v>51</v>
      </c>
      <c r="CC7" s="121" t="s">
        <v>52</v>
      </c>
      <c r="CD7" s="122" t="s">
        <v>67</v>
      </c>
      <c r="CE7" s="123" t="s">
        <v>51</v>
      </c>
      <c r="CF7" s="121" t="s">
        <v>52</v>
      </c>
      <c r="CG7" s="122" t="s">
        <v>67</v>
      </c>
      <c r="CH7" s="123" t="s">
        <v>51</v>
      </c>
      <c r="CI7" s="121" t="s">
        <v>52</v>
      </c>
      <c r="CJ7" s="122" t="s">
        <v>67</v>
      </c>
      <c r="CK7" s="123" t="s">
        <v>51</v>
      </c>
      <c r="CL7" s="121" t="s">
        <v>52</v>
      </c>
      <c r="CM7" s="122" t="s">
        <v>67</v>
      </c>
      <c r="CN7" s="123" t="s">
        <v>51</v>
      </c>
      <c r="CO7" s="121" t="s">
        <v>52</v>
      </c>
      <c r="CP7" s="122" t="s">
        <v>67</v>
      </c>
      <c r="CQ7" s="123" t="s">
        <v>51</v>
      </c>
      <c r="CR7" s="121" t="s">
        <v>52</v>
      </c>
      <c r="CS7" s="122" t="s">
        <v>67</v>
      </c>
      <c r="CT7" s="123" t="s">
        <v>51</v>
      </c>
      <c r="CU7" s="121" t="s">
        <v>52</v>
      </c>
      <c r="CV7" s="122" t="s">
        <v>67</v>
      </c>
      <c r="CW7" s="126" t="s">
        <v>53</v>
      </c>
      <c r="CX7" s="123" t="s">
        <v>51</v>
      </c>
      <c r="CY7" s="121" t="s">
        <v>52</v>
      </c>
      <c r="CZ7" s="122" t="s">
        <v>67</v>
      </c>
      <c r="DA7" s="123" t="s">
        <v>51</v>
      </c>
      <c r="DB7" s="121" t="s">
        <v>52</v>
      </c>
      <c r="DC7" s="122" t="s">
        <v>66</v>
      </c>
      <c r="DD7" s="123" t="s">
        <v>51</v>
      </c>
      <c r="DE7" s="121" t="s">
        <v>52</v>
      </c>
      <c r="DF7" s="122" t="s">
        <v>67</v>
      </c>
      <c r="DG7" s="123" t="s">
        <v>51</v>
      </c>
      <c r="DH7" s="121" t="s">
        <v>52</v>
      </c>
      <c r="DI7" s="122" t="s">
        <v>67</v>
      </c>
      <c r="DJ7" s="125" t="s">
        <v>56</v>
      </c>
      <c r="DK7" s="123" t="s">
        <v>51</v>
      </c>
      <c r="DL7" s="121" t="s">
        <v>52</v>
      </c>
      <c r="DM7" s="122" t="s">
        <v>67</v>
      </c>
      <c r="DN7" s="123" t="s">
        <v>51</v>
      </c>
      <c r="DO7" s="121" t="s">
        <v>52</v>
      </c>
      <c r="DP7" s="122" t="s">
        <v>67</v>
      </c>
      <c r="DQ7" s="123" t="s">
        <v>51</v>
      </c>
      <c r="DR7" s="121" t="s">
        <v>52</v>
      </c>
      <c r="DS7" s="122" t="s">
        <v>67</v>
      </c>
      <c r="DT7" s="123" t="s">
        <v>51</v>
      </c>
      <c r="DU7" s="121" t="s">
        <v>52</v>
      </c>
      <c r="DV7" s="122" t="s">
        <v>67</v>
      </c>
      <c r="DW7" s="123" t="s">
        <v>51</v>
      </c>
      <c r="DX7" s="121" t="s">
        <v>52</v>
      </c>
      <c r="DY7" s="122" t="s">
        <v>67</v>
      </c>
      <c r="DZ7" s="123" t="s">
        <v>51</v>
      </c>
      <c r="EA7" s="121" t="s">
        <v>52</v>
      </c>
      <c r="EB7" s="122" t="s">
        <v>67</v>
      </c>
      <c r="EC7" s="123" t="s">
        <v>51</v>
      </c>
      <c r="ED7" s="121" t="s">
        <v>52</v>
      </c>
      <c r="EE7" s="122" t="s">
        <v>67</v>
      </c>
      <c r="EF7" s="124" t="s">
        <v>56</v>
      </c>
      <c r="EG7" s="123" t="s">
        <v>51</v>
      </c>
      <c r="EH7" s="121" t="s">
        <v>52</v>
      </c>
      <c r="EI7" s="122" t="s">
        <v>67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3">
      <c r="A8" s="170"/>
      <c r="B8" s="173"/>
      <c r="C8" s="176"/>
      <c r="D8" s="176"/>
      <c r="E8" s="123"/>
      <c r="F8" s="121"/>
      <c r="G8" s="122"/>
      <c r="H8" s="126"/>
      <c r="I8" s="128"/>
      <c r="J8" s="123"/>
      <c r="K8" s="120"/>
      <c r="L8" s="118"/>
      <c r="M8" s="126"/>
      <c r="N8" s="126"/>
      <c r="O8" s="128"/>
      <c r="P8" s="123"/>
      <c r="Q8" s="121"/>
      <c r="R8" s="122"/>
      <c r="S8" s="126"/>
      <c r="T8" s="128"/>
      <c r="U8" s="123"/>
      <c r="V8" s="121"/>
      <c r="W8" s="122"/>
      <c r="X8" s="126"/>
      <c r="Y8" s="128"/>
      <c r="Z8" s="123"/>
      <c r="AA8" s="121"/>
      <c r="AB8" s="122"/>
      <c r="AC8" s="126"/>
      <c r="AD8" s="128"/>
      <c r="AE8" s="123"/>
      <c r="AF8" s="121"/>
      <c r="AG8" s="122"/>
      <c r="AH8" s="126"/>
      <c r="AI8" s="128"/>
      <c r="AJ8" s="123"/>
      <c r="AK8" s="121"/>
      <c r="AL8" s="122"/>
      <c r="AM8" s="126"/>
      <c r="AN8" s="122"/>
      <c r="AO8" s="123"/>
      <c r="AP8" s="121"/>
      <c r="AQ8" s="122"/>
      <c r="AR8" s="126"/>
      <c r="AS8" s="59" t="s">
        <v>54</v>
      </c>
      <c r="AT8" s="123"/>
      <c r="AU8" s="121"/>
      <c r="AV8" s="122"/>
      <c r="AW8" s="127"/>
      <c r="AX8" s="122"/>
      <c r="AY8" s="123"/>
      <c r="AZ8" s="121"/>
      <c r="BA8" s="122"/>
      <c r="BB8" s="123"/>
      <c r="BC8" s="121"/>
      <c r="BD8" s="122"/>
      <c r="BE8" s="123"/>
      <c r="BF8" s="121"/>
      <c r="BG8" s="122"/>
      <c r="BH8" s="123"/>
      <c r="BI8" s="121"/>
      <c r="BJ8" s="122"/>
      <c r="BK8" s="123"/>
      <c r="BL8" s="121"/>
      <c r="BM8" s="122"/>
      <c r="BN8" s="123"/>
      <c r="BO8" s="121"/>
      <c r="BP8" s="122"/>
      <c r="BQ8" s="123"/>
      <c r="BR8" s="121"/>
      <c r="BS8" s="122"/>
      <c r="BT8" s="126"/>
      <c r="BU8" s="122"/>
      <c r="BV8" s="123"/>
      <c r="BW8" s="121"/>
      <c r="BX8" s="122"/>
      <c r="BY8" s="123"/>
      <c r="BZ8" s="121"/>
      <c r="CA8" s="122"/>
      <c r="CB8" s="123"/>
      <c r="CC8" s="121"/>
      <c r="CD8" s="122"/>
      <c r="CE8" s="123"/>
      <c r="CF8" s="121"/>
      <c r="CG8" s="122"/>
      <c r="CH8" s="123"/>
      <c r="CI8" s="121"/>
      <c r="CJ8" s="122"/>
      <c r="CK8" s="123"/>
      <c r="CL8" s="121"/>
      <c r="CM8" s="122"/>
      <c r="CN8" s="123"/>
      <c r="CO8" s="121"/>
      <c r="CP8" s="122"/>
      <c r="CQ8" s="123"/>
      <c r="CR8" s="121"/>
      <c r="CS8" s="122"/>
      <c r="CT8" s="123"/>
      <c r="CU8" s="121"/>
      <c r="CV8" s="122"/>
      <c r="CW8" s="126"/>
      <c r="CX8" s="123"/>
      <c r="CY8" s="121"/>
      <c r="CZ8" s="122"/>
      <c r="DA8" s="123"/>
      <c r="DB8" s="121"/>
      <c r="DC8" s="122"/>
      <c r="DD8" s="123"/>
      <c r="DE8" s="121"/>
      <c r="DF8" s="122"/>
      <c r="DG8" s="123"/>
      <c r="DH8" s="121"/>
      <c r="DI8" s="122"/>
      <c r="DJ8" s="125"/>
      <c r="DK8" s="123"/>
      <c r="DL8" s="121"/>
      <c r="DM8" s="122"/>
      <c r="DN8" s="123"/>
      <c r="DO8" s="121"/>
      <c r="DP8" s="122"/>
      <c r="DQ8" s="123"/>
      <c r="DR8" s="121"/>
      <c r="DS8" s="122"/>
      <c r="DT8" s="123"/>
      <c r="DU8" s="121"/>
      <c r="DV8" s="122"/>
      <c r="DW8" s="123"/>
      <c r="DX8" s="121"/>
      <c r="DY8" s="122"/>
      <c r="DZ8" s="123"/>
      <c r="EA8" s="121"/>
      <c r="EB8" s="122"/>
      <c r="EC8" s="123"/>
      <c r="ED8" s="121"/>
      <c r="EE8" s="122"/>
      <c r="EF8" s="124"/>
      <c r="EG8" s="123"/>
      <c r="EH8" s="121"/>
      <c r="EI8" s="122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x14ac:dyDescent="0.3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43" customFormat="1" ht="34.5" customHeight="1" x14ac:dyDescent="0.3">
      <c r="A10" s="32">
        <v>1</v>
      </c>
      <c r="B10" s="33" t="s">
        <v>58</v>
      </c>
      <c r="C10" s="62">
        <v>123908.5621</v>
      </c>
      <c r="D10" s="63">
        <v>637739.43220000004</v>
      </c>
      <c r="E10" s="64">
        <f t="shared" ref="E10:G14" si="0">DK10+EG10-EC10</f>
        <v>5915830.6999999993</v>
      </c>
      <c r="F10" s="65">
        <f t="shared" si="0"/>
        <v>4436873.0249999994</v>
      </c>
      <c r="G10" s="65">
        <f t="shared" si="0"/>
        <v>2138455.6682000002</v>
      </c>
      <c r="H10" s="65">
        <f>+G10/F10*100</f>
        <v>48.197360081090004</v>
      </c>
      <c r="I10" s="65">
        <f>G10/E10*100</f>
        <v>36.148020060817501</v>
      </c>
      <c r="J10" s="37">
        <f t="shared" ref="J10:L14" si="1">U10+Z10+AJ10+AO10+AT10+AY10+BN10+BV10+BY10+CB10+CE10+CH10+CN10+CQ10+CX10+DA10+DG10+AE10</f>
        <v>574597.6</v>
      </c>
      <c r="K10" s="38">
        <f t="shared" si="1"/>
        <v>430948.2</v>
      </c>
      <c r="L10" s="38">
        <f t="shared" si="1"/>
        <v>377758.32820000016</v>
      </c>
      <c r="M10" s="38">
        <f>+L10-K10</f>
        <v>-53189.871799999848</v>
      </c>
      <c r="N10" s="38">
        <f>+L10/K10*100</f>
        <v>87.657479065929536</v>
      </c>
      <c r="O10" s="38">
        <f>L10/J10*100</f>
        <v>65.743109299447156</v>
      </c>
      <c r="P10" s="37">
        <f t="shared" ref="P10:Q14" si="2">U10+Z10+AE10</f>
        <v>111076.79999999999</v>
      </c>
      <c r="Q10" s="38">
        <f>V10+AA10+AF10</f>
        <v>83307.599999999991</v>
      </c>
      <c r="R10" s="38">
        <f>W10+AB10+AG10</f>
        <v>47498.640300000145</v>
      </c>
      <c r="S10" s="38">
        <f>+R10/Q10*100</f>
        <v>57.015974893047151</v>
      </c>
      <c r="T10" s="39">
        <f>R10/P10*100</f>
        <v>42.761981169785365</v>
      </c>
      <c r="U10" s="37">
        <v>19007.400000000001</v>
      </c>
      <c r="V10" s="40">
        <f>+U10/12*9</f>
        <v>14255.550000000001</v>
      </c>
      <c r="W10" s="62">
        <v>1826.01</v>
      </c>
      <c r="X10" s="40">
        <f>+W10/V10*100</f>
        <v>12.80911644938287</v>
      </c>
      <c r="Y10" s="40">
        <f t="shared" ref="Y10:Y16" si="3">W10/U10*100</f>
        <v>9.6068373370371543</v>
      </c>
      <c r="Z10" s="37">
        <v>3200</v>
      </c>
      <c r="AA10" s="40">
        <f>+Z10/12*9</f>
        <v>2400</v>
      </c>
      <c r="AB10" s="62">
        <v>10081.707</v>
      </c>
      <c r="AC10" s="40">
        <f>+AB10/AA10*100</f>
        <v>420.07112500000005</v>
      </c>
      <c r="AD10" s="40">
        <f>+AB10/Z10*100</f>
        <v>315.05334375000001</v>
      </c>
      <c r="AE10" s="37">
        <v>88869.4</v>
      </c>
      <c r="AF10" s="40">
        <f>+AE10/12*9</f>
        <v>66652.049999999988</v>
      </c>
      <c r="AG10" s="40">
        <v>35590.92330000014</v>
      </c>
      <c r="AH10" s="40">
        <f>+AG10/AF10*100</f>
        <v>53.39809248177685</v>
      </c>
      <c r="AI10" s="40">
        <f>AG10/AE10*100</f>
        <v>40.048569361332632</v>
      </c>
      <c r="AJ10" s="37">
        <v>212590.3</v>
      </c>
      <c r="AK10" s="40">
        <f>+AJ10/12*9</f>
        <v>159442.72500000001</v>
      </c>
      <c r="AL10" s="62">
        <v>131147.43599999999</v>
      </c>
      <c r="AM10" s="40">
        <f>+AL10/AK10*100</f>
        <v>82.253634337973082</v>
      </c>
      <c r="AN10" s="40">
        <f>AL10/AJ10*100</f>
        <v>61.690225753479808</v>
      </c>
      <c r="AO10" s="37">
        <v>6644</v>
      </c>
      <c r="AP10" s="40">
        <f>+AO10/12*9</f>
        <v>4983</v>
      </c>
      <c r="AQ10" s="62">
        <v>6493.0709999999999</v>
      </c>
      <c r="AR10" s="40">
        <f>+AQ10/AP10*100</f>
        <v>130.3044551475015</v>
      </c>
      <c r="AS10" s="40">
        <f>AQ10/AO10*100</f>
        <v>97.728341360626132</v>
      </c>
      <c r="AT10" s="37">
        <v>8500</v>
      </c>
      <c r="AU10" s="40">
        <f>+AT10/12*9</f>
        <v>6375</v>
      </c>
      <c r="AV10" s="62">
        <v>6984.2</v>
      </c>
      <c r="AW10" s="40">
        <f>+AV10/AU10*100</f>
        <v>109.55607843137254</v>
      </c>
      <c r="AX10" s="40">
        <f>AV10/AT10*100</f>
        <v>82.167058823529402</v>
      </c>
      <c r="AY10" s="37">
        <v>0</v>
      </c>
      <c r="AZ10" s="40">
        <f>+AY10/12*4</f>
        <v>0</v>
      </c>
      <c r="BA10" s="40">
        <v>0</v>
      </c>
      <c r="BB10" s="37">
        <v>0</v>
      </c>
      <c r="BC10" s="40">
        <f>+BB10/12*4</f>
        <v>0</v>
      </c>
      <c r="BD10" s="40">
        <v>0</v>
      </c>
      <c r="BE10" s="37">
        <v>2342636.6</v>
      </c>
      <c r="BF10" s="40">
        <f>+BE10/12*9</f>
        <v>1756977.4500000002</v>
      </c>
      <c r="BG10" s="62">
        <v>1755232.2</v>
      </c>
      <c r="BH10" s="37">
        <v>3049.9</v>
      </c>
      <c r="BI10" s="40">
        <f>+BH10/12*9</f>
        <v>2287.4250000000002</v>
      </c>
      <c r="BJ10" s="62">
        <v>3656.1</v>
      </c>
      <c r="BK10" s="37">
        <v>0</v>
      </c>
      <c r="BL10" s="40">
        <f>+BK10/12*6</f>
        <v>0</v>
      </c>
      <c r="BM10" s="40">
        <v>0</v>
      </c>
      <c r="BN10" s="37">
        <v>0</v>
      </c>
      <c r="BO10" s="40">
        <f>+BN10/12*4</f>
        <v>0</v>
      </c>
      <c r="BP10" s="40">
        <v>0</v>
      </c>
      <c r="BQ10" s="37">
        <f t="shared" ref="BQ10:BS14" si="4">BV10+BY10+CB10+CE10</f>
        <v>174521.09999999998</v>
      </c>
      <c r="BR10" s="40">
        <f t="shared" si="4"/>
        <v>130890.825</v>
      </c>
      <c r="BS10" s="40">
        <f>BX10+CA10+CD10+CG10</f>
        <v>119155.371</v>
      </c>
      <c r="BT10" s="40">
        <f>+BS10/BR10*100</f>
        <v>91.034166069317692</v>
      </c>
      <c r="BU10" s="40">
        <f>BS10/BQ10*100</f>
        <v>68.275624551988273</v>
      </c>
      <c r="BV10" s="37">
        <v>105392.9</v>
      </c>
      <c r="BW10" s="40">
        <f>+BV10/12*9</f>
        <v>79044.675000000003</v>
      </c>
      <c r="BX10" s="62">
        <v>70561.251300000004</v>
      </c>
      <c r="BY10" s="37">
        <v>41592.199999999997</v>
      </c>
      <c r="BZ10" s="40">
        <f>+BY10/12*9</f>
        <v>31194.149999999998</v>
      </c>
      <c r="CA10" s="62">
        <v>22720.812999999998</v>
      </c>
      <c r="CB10" s="61">
        <v>0</v>
      </c>
      <c r="CC10" s="40">
        <f>+CB10/12*9</f>
        <v>0</v>
      </c>
      <c r="CD10" s="62">
        <v>0</v>
      </c>
      <c r="CE10" s="37">
        <v>27536</v>
      </c>
      <c r="CF10" s="40">
        <f>+CE10/12*9</f>
        <v>20652</v>
      </c>
      <c r="CG10" s="62">
        <v>25873.306700000001</v>
      </c>
      <c r="CH10" s="37">
        <v>0</v>
      </c>
      <c r="CI10" s="40">
        <f>+CH10/12*9</f>
        <v>0</v>
      </c>
      <c r="CJ10" s="40">
        <v>0</v>
      </c>
      <c r="CK10" s="37">
        <v>2227.1999999999998</v>
      </c>
      <c r="CL10" s="40">
        <f>+CK10/12*9</f>
        <v>1670.3999999999999</v>
      </c>
      <c r="CM10" s="62">
        <v>1559.04</v>
      </c>
      <c r="CN10" s="37">
        <v>0</v>
      </c>
      <c r="CO10" s="40">
        <f>+CN10/12*8</f>
        <v>0</v>
      </c>
      <c r="CP10" s="40">
        <v>42</v>
      </c>
      <c r="CQ10" s="37">
        <v>51265.4</v>
      </c>
      <c r="CR10" s="40">
        <f>+CQ10/12*9</f>
        <v>38449.050000000003</v>
      </c>
      <c r="CS10" s="62">
        <v>26888.878000000001</v>
      </c>
      <c r="CT10" s="37">
        <v>28165.4</v>
      </c>
      <c r="CU10" s="40">
        <f>+CT10/12*9</f>
        <v>21124.050000000003</v>
      </c>
      <c r="CV10" s="62">
        <v>12919.777</v>
      </c>
      <c r="CW10" s="40">
        <f>+CV10/CU10*100</f>
        <v>61.161458148413772</v>
      </c>
      <c r="CX10" s="64">
        <v>0</v>
      </c>
      <c r="CY10" s="40">
        <f>+CX10/12*9</f>
        <v>0</v>
      </c>
      <c r="CZ10" s="62">
        <v>3808.375</v>
      </c>
      <c r="DA10" s="64">
        <v>0</v>
      </c>
      <c r="DB10" s="40">
        <f>+DA10/12*9</f>
        <v>0</v>
      </c>
      <c r="DC10" s="62">
        <v>100</v>
      </c>
      <c r="DD10" s="64">
        <v>0</v>
      </c>
      <c r="DE10" s="40">
        <f>+DD10/12*9</f>
        <v>0</v>
      </c>
      <c r="DF10" s="63">
        <v>0</v>
      </c>
      <c r="DG10" s="64">
        <v>10000</v>
      </c>
      <c r="DH10" s="40">
        <f>+DG10/12*9</f>
        <v>7500</v>
      </c>
      <c r="DI10" s="62">
        <v>35640.356899999999</v>
      </c>
      <c r="DJ10" s="34">
        <v>0</v>
      </c>
      <c r="DK10" s="64">
        <f t="shared" ref="DK10:DM14" si="5">U10+Z10+AJ10+AO10+AT10+AY10+BB10+BE10+BH10+BK10+BN10+BV10+BY10+CB10+CE10+CH10+CK10+CN10+CQ10+CX10+DA10+DD10+DG10+AE10</f>
        <v>2922511.3000000003</v>
      </c>
      <c r="DL10" s="63">
        <f t="shared" si="5"/>
        <v>2191883.4749999996</v>
      </c>
      <c r="DM10" s="63">
        <f t="shared" si="5"/>
        <v>2138205.6682000002</v>
      </c>
      <c r="DN10" s="64">
        <v>196968.6</v>
      </c>
      <c r="DO10" s="40">
        <f>+DN10/12*9</f>
        <v>147726.44999999998</v>
      </c>
      <c r="DP10" s="63">
        <v>250</v>
      </c>
      <c r="DQ10" s="66">
        <v>2796350.8</v>
      </c>
      <c r="DR10" s="40">
        <f>+DQ10/12*9</f>
        <v>2097263.0999999996</v>
      </c>
      <c r="DS10" s="62">
        <v>0</v>
      </c>
      <c r="DT10" s="35">
        <v>0</v>
      </c>
      <c r="DU10" s="40">
        <f>+DT10/12*4</f>
        <v>0</v>
      </c>
      <c r="DV10" s="34">
        <v>0</v>
      </c>
      <c r="DW10" s="35">
        <v>0</v>
      </c>
      <c r="DX10" s="40">
        <f>+DW10/12*9</f>
        <v>0</v>
      </c>
      <c r="DY10" s="62">
        <v>0</v>
      </c>
      <c r="DZ10" s="35">
        <v>0</v>
      </c>
      <c r="EA10" s="40">
        <f>+DZ10/12*4</f>
        <v>0</v>
      </c>
      <c r="EB10" s="34">
        <v>0</v>
      </c>
      <c r="EC10" s="64">
        <v>856753.4</v>
      </c>
      <c r="ED10" s="40">
        <f>+EC10/12*9</f>
        <v>642565.05000000005</v>
      </c>
      <c r="EE10" s="34">
        <v>0</v>
      </c>
      <c r="EF10" s="34">
        <v>0</v>
      </c>
      <c r="EG10" s="64">
        <f>DN10+DQ10+DT10+DW10+DZ10+EC10</f>
        <v>3850072.8</v>
      </c>
      <c r="EH10" s="63">
        <f t="shared" ref="EG10:EH14" si="6">DO10+DR10+DU10+DX10+EA10+ED10</f>
        <v>2887554.5999999996</v>
      </c>
      <c r="EI10" s="63">
        <f>DP10+DS10+DV10+DY10+EB10+EE10+EF10</f>
        <v>250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43" customFormat="1" ht="34.5" customHeight="1" x14ac:dyDescent="0.3">
      <c r="A11" s="32">
        <v>2</v>
      </c>
      <c r="B11" s="33" t="s">
        <v>59</v>
      </c>
      <c r="C11" s="62">
        <v>12923.777700000001</v>
      </c>
      <c r="D11" s="63">
        <v>350549.19650000002</v>
      </c>
      <c r="E11" s="64">
        <f t="shared" si="0"/>
        <v>3357626.6711999997</v>
      </c>
      <c r="F11" s="65">
        <f t="shared" si="0"/>
        <v>2518220.0033999998</v>
      </c>
      <c r="G11" s="65">
        <f t="shared" si="0"/>
        <v>2323786.5888</v>
      </c>
      <c r="H11" s="65">
        <f t="shared" ref="H11:H16" si="7">+G11/F11*100</f>
        <v>92.278934551489399</v>
      </c>
      <c r="I11" s="65">
        <f>G11/E11*100</f>
        <v>69.209200913617053</v>
      </c>
      <c r="J11" s="37">
        <f t="shared" si="1"/>
        <v>957806.10000000009</v>
      </c>
      <c r="K11" s="38">
        <f t="shared" si="1"/>
        <v>718354.57499999995</v>
      </c>
      <c r="L11" s="38">
        <f t="shared" si="1"/>
        <v>495787.96679999994</v>
      </c>
      <c r="M11" s="38">
        <f>+L11-K11</f>
        <v>-222566.60820000002</v>
      </c>
      <c r="N11" s="38">
        <f>+L11/K11*100</f>
        <v>69.017165624649905</v>
      </c>
      <c r="O11" s="38">
        <f>L11/J11*100</f>
        <v>51.762874218487418</v>
      </c>
      <c r="P11" s="37">
        <f t="shared" si="2"/>
        <v>202112.7</v>
      </c>
      <c r="Q11" s="38">
        <f t="shared" si="2"/>
        <v>151584.52499999999</v>
      </c>
      <c r="R11" s="38">
        <f>W11+AB11+AG11</f>
        <v>87248.318599999955</v>
      </c>
      <c r="S11" s="38">
        <f t="shared" ref="S11:S16" si="8">+R11/Q11*100</f>
        <v>57.557536694461362</v>
      </c>
      <c r="T11" s="39">
        <f>R11/P11*100</f>
        <v>43.168152520846022</v>
      </c>
      <c r="U11" s="37">
        <v>9068.4</v>
      </c>
      <c r="V11" s="40">
        <f t="shared" ref="V11:V16" si="9">+U11/12*9</f>
        <v>6801.2999999999993</v>
      </c>
      <c r="W11" s="62">
        <v>7065.6433999999999</v>
      </c>
      <c r="X11" s="40">
        <f t="shared" ref="X11:X16" si="10">+W11/V11*100</f>
        <v>103.88665990325381</v>
      </c>
      <c r="Y11" s="40">
        <f t="shared" si="3"/>
        <v>77.914994927440347</v>
      </c>
      <c r="Z11" s="37">
        <v>26724.9</v>
      </c>
      <c r="AA11" s="40">
        <f t="shared" ref="AA11:AA16" si="11">+Z11/12*9</f>
        <v>20043.675000000003</v>
      </c>
      <c r="AB11" s="62">
        <v>25160.775399999999</v>
      </c>
      <c r="AC11" s="40">
        <f t="shared" ref="AC11:AC16" si="12">+AB11/AA11*100</f>
        <v>125.5297514053685</v>
      </c>
      <c r="AD11" s="40">
        <f t="shared" ref="AD11:AD16" si="13">+AB11/Z11*100</f>
        <v>94.147313554026383</v>
      </c>
      <c r="AE11" s="37">
        <v>166319.4</v>
      </c>
      <c r="AF11" s="40">
        <f t="shared" ref="AF11:AF16" si="14">+AE11/12*9</f>
        <v>124739.54999999999</v>
      </c>
      <c r="AG11" s="40">
        <v>55021.899799999956</v>
      </c>
      <c r="AH11" s="40">
        <f>+AG11/AF11*100</f>
        <v>44.109426240514708</v>
      </c>
      <c r="AI11" s="40">
        <f>AG11/AE11*100</f>
        <v>33.082069680386027</v>
      </c>
      <c r="AJ11" s="37">
        <v>409673.8</v>
      </c>
      <c r="AK11" s="40">
        <f t="shared" ref="AK11:AK16" si="15">+AJ11/12*9</f>
        <v>307255.34999999998</v>
      </c>
      <c r="AL11" s="62">
        <v>207902.57740000001</v>
      </c>
      <c r="AM11" s="40">
        <f>+AL11/AK11*100</f>
        <v>67.66442875608189</v>
      </c>
      <c r="AN11" s="40">
        <f>AL11/AJ11*100</f>
        <v>50.748321567061403</v>
      </c>
      <c r="AO11" s="37">
        <v>11739.4</v>
      </c>
      <c r="AP11" s="40">
        <f t="shared" ref="AP11:AP16" si="16">+AO11/12*9</f>
        <v>8804.5499999999993</v>
      </c>
      <c r="AQ11" s="62">
        <v>15859.9998</v>
      </c>
      <c r="AR11" s="40">
        <f>+AQ11/AP11*100</f>
        <v>180.13413291991074</v>
      </c>
      <c r="AS11" s="40">
        <f>AQ11/AO11*100</f>
        <v>135.10059968993303</v>
      </c>
      <c r="AT11" s="37">
        <v>15000</v>
      </c>
      <c r="AU11" s="40">
        <f t="shared" ref="AU11:AU16" si="17">+AT11/12*9</f>
        <v>11250</v>
      </c>
      <c r="AV11" s="62">
        <v>13899.8</v>
      </c>
      <c r="AW11" s="40">
        <f>+AV11/AU11*100</f>
        <v>123.55377777777777</v>
      </c>
      <c r="AX11" s="40">
        <f>AV11/AT11*100</f>
        <v>92.665333333333336</v>
      </c>
      <c r="AY11" s="37">
        <v>0</v>
      </c>
      <c r="AZ11" s="40">
        <f t="shared" ref="AZ11:AZ16" si="18">+AY11/12*4</f>
        <v>0</v>
      </c>
      <c r="BA11" s="40">
        <v>0</v>
      </c>
      <c r="BB11" s="37">
        <v>0</v>
      </c>
      <c r="BC11" s="40">
        <f t="shared" ref="BC11:BC16" si="19">+BB11/12*4</f>
        <v>0</v>
      </c>
      <c r="BD11" s="40">
        <v>0</v>
      </c>
      <c r="BE11" s="37">
        <v>2155823.6</v>
      </c>
      <c r="BF11" s="40">
        <f t="shared" ref="BF11:BF16" si="20">+BE11/12*9</f>
        <v>1616867.7000000002</v>
      </c>
      <c r="BG11" s="62">
        <v>1615816.2</v>
      </c>
      <c r="BH11" s="37">
        <v>9804.9</v>
      </c>
      <c r="BI11" s="40">
        <f t="shared" ref="BI11:BI16" si="21">+BH11/12*9</f>
        <v>7353.6749999999993</v>
      </c>
      <c r="BJ11" s="62">
        <v>8089</v>
      </c>
      <c r="BK11" s="37">
        <v>0</v>
      </c>
      <c r="BL11" s="40">
        <f t="shared" ref="BL11:BL16" si="22">+BK11/12*6</f>
        <v>0</v>
      </c>
      <c r="BM11" s="40">
        <v>0</v>
      </c>
      <c r="BN11" s="37">
        <v>0</v>
      </c>
      <c r="BO11" s="40">
        <f t="shared" ref="BO11:BO16" si="23">+BN11/12*4</f>
        <v>0</v>
      </c>
      <c r="BP11" s="40">
        <v>0</v>
      </c>
      <c r="BQ11" s="37">
        <f t="shared" si="4"/>
        <v>57796.399999999994</v>
      </c>
      <c r="BR11" s="40">
        <f t="shared" si="4"/>
        <v>43347.299999999996</v>
      </c>
      <c r="BS11" s="40">
        <f t="shared" si="4"/>
        <v>29321.464</v>
      </c>
      <c r="BT11" s="40">
        <f t="shared" ref="BT11:BT16" si="24">+BS11/BR11*100</f>
        <v>67.643115026772151</v>
      </c>
      <c r="BU11" s="40">
        <f>BS11/BQ11*100</f>
        <v>50.732336270079117</v>
      </c>
      <c r="BV11" s="37">
        <v>34547.699999999997</v>
      </c>
      <c r="BW11" s="40">
        <f t="shared" ref="BW11:BW16" si="25">+BV11/12*9</f>
        <v>25910.774999999998</v>
      </c>
      <c r="BX11" s="62">
        <v>6710.0290000000005</v>
      </c>
      <c r="BY11" s="37">
        <v>6325</v>
      </c>
      <c r="BZ11" s="40">
        <f t="shared" ref="BZ11:BZ16" si="26">+BY11/12*9</f>
        <v>4743.75</v>
      </c>
      <c r="CA11" s="62">
        <v>9986.6</v>
      </c>
      <c r="CB11" s="61">
        <v>3526.7</v>
      </c>
      <c r="CC11" s="40">
        <f t="shared" ref="CC11:CC16" si="27">+CB11/12*9</f>
        <v>2645.0249999999996</v>
      </c>
      <c r="CD11" s="62">
        <v>1707.335</v>
      </c>
      <c r="CE11" s="37">
        <v>13397</v>
      </c>
      <c r="CF11" s="40">
        <f t="shared" ref="CF11:CF16" si="28">+CE11/12*9</f>
        <v>10047.75</v>
      </c>
      <c r="CG11" s="62">
        <v>10917.5</v>
      </c>
      <c r="CH11" s="37">
        <v>0</v>
      </c>
      <c r="CI11" s="40">
        <f t="shared" ref="CI11:CI14" si="29">+CH11/12*9</f>
        <v>0</v>
      </c>
      <c r="CJ11" s="40">
        <v>0</v>
      </c>
      <c r="CK11" s="37">
        <v>4454.3999999999996</v>
      </c>
      <c r="CL11" s="40">
        <f t="shared" ref="CL11:CL16" si="30">+CK11/12*9</f>
        <v>3340.7999999999997</v>
      </c>
      <c r="CM11" s="62">
        <v>3118.08</v>
      </c>
      <c r="CN11" s="37">
        <v>0</v>
      </c>
      <c r="CO11" s="40">
        <f t="shared" ref="CO11:CO16" si="31">+CN11/12*8</f>
        <v>0</v>
      </c>
      <c r="CP11" s="40">
        <v>0</v>
      </c>
      <c r="CQ11" s="37">
        <v>203749.5</v>
      </c>
      <c r="CR11" s="40">
        <f t="shared" ref="CR11:CR16" si="32">+CQ11/12*9</f>
        <v>152812.125</v>
      </c>
      <c r="CS11" s="62">
        <v>133556.71</v>
      </c>
      <c r="CT11" s="37">
        <v>74712</v>
      </c>
      <c r="CU11" s="40">
        <f t="shared" ref="CU11:CU16" si="33">+CT11/12*9</f>
        <v>56034</v>
      </c>
      <c r="CV11" s="62">
        <v>44203.188999999998</v>
      </c>
      <c r="CW11" s="40">
        <f t="shared" ref="CW11:CW16" si="34">+CV11/CU11*100</f>
        <v>78.886370774886672</v>
      </c>
      <c r="CX11" s="64">
        <v>8000</v>
      </c>
      <c r="CY11" s="40">
        <f t="shared" ref="CY11:CY16" si="35">+CX11/12*9</f>
        <v>6000</v>
      </c>
      <c r="CZ11" s="62">
        <v>2421.5700000000002</v>
      </c>
      <c r="DA11" s="64">
        <v>500</v>
      </c>
      <c r="DB11" s="40">
        <f t="shared" ref="DB11:DB16" si="36">+DA11/12*9</f>
        <v>375</v>
      </c>
      <c r="DC11" s="62">
        <v>130</v>
      </c>
      <c r="DD11" s="64">
        <v>0</v>
      </c>
      <c r="DE11" s="40">
        <f t="shared" ref="DE11:DE16" si="37">+DD11/12*9</f>
        <v>0</v>
      </c>
      <c r="DF11" s="63">
        <v>0</v>
      </c>
      <c r="DG11" s="64">
        <v>49234.3</v>
      </c>
      <c r="DH11" s="40">
        <f t="shared" ref="DH11:DH16" si="38">+DG11/12*9</f>
        <v>36925.725000000006</v>
      </c>
      <c r="DI11" s="62">
        <v>5447.527</v>
      </c>
      <c r="DJ11" s="34">
        <v>0</v>
      </c>
      <c r="DK11" s="64">
        <f t="shared" si="5"/>
        <v>3127889</v>
      </c>
      <c r="DL11" s="63">
        <f t="shared" si="5"/>
        <v>2345916.75</v>
      </c>
      <c r="DM11" s="63">
        <f t="shared" si="5"/>
        <v>2122811.2467999998</v>
      </c>
      <c r="DN11" s="64">
        <v>0</v>
      </c>
      <c r="DO11" s="40">
        <f t="shared" ref="DO11:DO16" si="39">+DN11/12*9</f>
        <v>0</v>
      </c>
      <c r="DP11" s="63">
        <v>0</v>
      </c>
      <c r="DQ11" s="66">
        <v>229737.67120000001</v>
      </c>
      <c r="DR11" s="40">
        <f t="shared" ref="DR11:DR16" si="40">+DQ11/12*9</f>
        <v>172303.25339999999</v>
      </c>
      <c r="DS11" s="62">
        <v>200422.342</v>
      </c>
      <c r="DT11" s="35">
        <v>0</v>
      </c>
      <c r="DU11" s="40">
        <f t="shared" ref="DU11:DU16" si="41">+DT11/12*4</f>
        <v>0</v>
      </c>
      <c r="DV11" s="34">
        <v>0</v>
      </c>
      <c r="DW11" s="35">
        <v>0</v>
      </c>
      <c r="DX11" s="40">
        <f t="shared" ref="DX11:DX16" si="42">+DW11/12*9</f>
        <v>0</v>
      </c>
      <c r="DY11" s="62">
        <v>553</v>
      </c>
      <c r="DZ11" s="35">
        <v>0</v>
      </c>
      <c r="EA11" s="40">
        <f t="shared" ref="EA11:EA16" si="43">+DZ11/12*4</f>
        <v>0</v>
      </c>
      <c r="EB11" s="34">
        <v>0</v>
      </c>
      <c r="EC11" s="64">
        <v>920000</v>
      </c>
      <c r="ED11" s="40">
        <f t="shared" ref="ED11:ED16" si="44">+EC11/12*9</f>
        <v>690000</v>
      </c>
      <c r="EE11" s="34">
        <v>353059.95299999998</v>
      </c>
      <c r="EF11" s="34">
        <v>0</v>
      </c>
      <c r="EG11" s="64">
        <f t="shared" si="6"/>
        <v>1149737.6712</v>
      </c>
      <c r="EH11" s="63">
        <f t="shared" si="6"/>
        <v>862303.25340000005</v>
      </c>
      <c r="EI11" s="63">
        <f>DP11+DS11+DV11+DY11+EB11+EE11+EF11</f>
        <v>554035.29499999993</v>
      </c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43" customFormat="1" ht="34.5" customHeight="1" x14ac:dyDescent="0.3">
      <c r="A12" s="32">
        <v>3</v>
      </c>
      <c r="B12" s="33" t="s">
        <v>60</v>
      </c>
      <c r="C12" s="62">
        <v>35331.213799999998</v>
      </c>
      <c r="D12" s="63">
        <v>23831.5533</v>
      </c>
      <c r="E12" s="64">
        <f t="shared" si="0"/>
        <v>1140784.3557</v>
      </c>
      <c r="F12" s="65">
        <f t="shared" si="0"/>
        <v>855588.26677500003</v>
      </c>
      <c r="G12" s="65">
        <f t="shared" si="0"/>
        <v>811427.7779000001</v>
      </c>
      <c r="H12" s="65">
        <f t="shared" si="7"/>
        <v>94.838581758319833</v>
      </c>
      <c r="I12" s="65">
        <f>G12/E12*100</f>
        <v>71.128936318739889</v>
      </c>
      <c r="J12" s="37">
        <f t="shared" si="1"/>
        <v>283396</v>
      </c>
      <c r="K12" s="38">
        <f t="shared" si="1"/>
        <v>212547</v>
      </c>
      <c r="L12" s="38">
        <f t="shared" si="1"/>
        <v>193627.97789999991</v>
      </c>
      <c r="M12" s="38">
        <f>+L12-K12</f>
        <v>-18919.022100000089</v>
      </c>
      <c r="N12" s="38">
        <f>+L12/K12*100</f>
        <v>91.098899490465598</v>
      </c>
      <c r="O12" s="38">
        <f>L12/J12*100</f>
        <v>68.324174617849195</v>
      </c>
      <c r="P12" s="37">
        <f t="shared" si="2"/>
        <v>46086</v>
      </c>
      <c r="Q12" s="38">
        <f t="shared" si="2"/>
        <v>34564.5</v>
      </c>
      <c r="R12" s="38">
        <f>W12+AB12+AG12</f>
        <v>34316.382699999929</v>
      </c>
      <c r="S12" s="38">
        <f t="shared" si="8"/>
        <v>99.282161466244062</v>
      </c>
      <c r="T12" s="39">
        <f>R12/P12*100</f>
        <v>74.461621099683057</v>
      </c>
      <c r="U12" s="37">
        <v>10</v>
      </c>
      <c r="V12" s="40">
        <f t="shared" si="9"/>
        <v>7.5</v>
      </c>
      <c r="W12" s="62">
        <v>0</v>
      </c>
      <c r="X12" s="40">
        <f t="shared" si="10"/>
        <v>0</v>
      </c>
      <c r="Y12" s="40">
        <f t="shared" si="3"/>
        <v>0</v>
      </c>
      <c r="Z12" s="37">
        <v>11031</v>
      </c>
      <c r="AA12" s="40">
        <f t="shared" si="11"/>
        <v>8273.25</v>
      </c>
      <c r="AB12" s="62">
        <v>5342.7511999999997</v>
      </c>
      <c r="AC12" s="40">
        <f t="shared" si="12"/>
        <v>64.578626295591206</v>
      </c>
      <c r="AD12" s="40">
        <f t="shared" si="13"/>
        <v>48.433969721693408</v>
      </c>
      <c r="AE12" s="37">
        <v>35045</v>
      </c>
      <c r="AF12" s="40">
        <f t="shared" si="14"/>
        <v>26283.75</v>
      </c>
      <c r="AG12" s="40">
        <v>28973.63149999993</v>
      </c>
      <c r="AH12" s="40">
        <f>+AG12/AF12*100</f>
        <v>110.23400960669589</v>
      </c>
      <c r="AI12" s="40">
        <f>AG12/AE12*100</f>
        <v>82.675507205021916</v>
      </c>
      <c r="AJ12" s="37">
        <v>64147</v>
      </c>
      <c r="AK12" s="40">
        <f t="shared" si="15"/>
        <v>48110.25</v>
      </c>
      <c r="AL12" s="62">
        <v>42093.487200000003</v>
      </c>
      <c r="AM12" s="40">
        <f>+AL12/AK12*100</f>
        <v>87.49380267198778</v>
      </c>
      <c r="AN12" s="40">
        <f>AL12/AJ12*100</f>
        <v>65.620352003990831</v>
      </c>
      <c r="AO12" s="37">
        <v>7554</v>
      </c>
      <c r="AP12" s="40">
        <f t="shared" si="16"/>
        <v>5665.5</v>
      </c>
      <c r="AQ12" s="62">
        <v>18778.240000000002</v>
      </c>
      <c r="AR12" s="40">
        <f>+AQ12/AP12*100</f>
        <v>331.44894537110588</v>
      </c>
      <c r="AS12" s="40">
        <f>AQ12/AO12*100</f>
        <v>248.58670902832941</v>
      </c>
      <c r="AT12" s="37">
        <v>1000</v>
      </c>
      <c r="AU12" s="40">
        <f t="shared" si="17"/>
        <v>750</v>
      </c>
      <c r="AV12" s="62">
        <v>763.5</v>
      </c>
      <c r="AW12" s="40">
        <f>+AV12/AU12*100</f>
        <v>101.8</v>
      </c>
      <c r="AX12" s="40">
        <f>AV12/AT12*100</f>
        <v>76.349999999999994</v>
      </c>
      <c r="AY12" s="37">
        <v>0</v>
      </c>
      <c r="AZ12" s="40">
        <f t="shared" si="18"/>
        <v>0</v>
      </c>
      <c r="BA12" s="40">
        <v>0</v>
      </c>
      <c r="BB12" s="37">
        <v>0</v>
      </c>
      <c r="BC12" s="40">
        <f t="shared" si="19"/>
        <v>0</v>
      </c>
      <c r="BD12" s="40">
        <v>0</v>
      </c>
      <c r="BE12" s="37">
        <v>814792.5</v>
      </c>
      <c r="BF12" s="40">
        <f t="shared" si="20"/>
        <v>611094.375</v>
      </c>
      <c r="BG12" s="62">
        <v>611550</v>
      </c>
      <c r="BH12" s="37">
        <v>1089</v>
      </c>
      <c r="BI12" s="40">
        <f t="shared" si="21"/>
        <v>816.75</v>
      </c>
      <c r="BJ12" s="62">
        <v>898.8</v>
      </c>
      <c r="BK12" s="37">
        <v>0</v>
      </c>
      <c r="BL12" s="40">
        <f t="shared" si="22"/>
        <v>0</v>
      </c>
      <c r="BM12" s="40">
        <v>0</v>
      </c>
      <c r="BN12" s="37">
        <v>0</v>
      </c>
      <c r="BO12" s="40">
        <f t="shared" si="23"/>
        <v>0</v>
      </c>
      <c r="BP12" s="40">
        <v>0</v>
      </c>
      <c r="BQ12" s="37">
        <f t="shared" si="4"/>
        <v>74678</v>
      </c>
      <c r="BR12" s="40">
        <f t="shared" si="4"/>
        <v>56008.5</v>
      </c>
      <c r="BS12" s="40">
        <f t="shared" si="4"/>
        <v>29680.682000000001</v>
      </c>
      <c r="BT12" s="40">
        <f t="shared" si="24"/>
        <v>52.993174250337006</v>
      </c>
      <c r="BU12" s="40">
        <f>BS12/BQ12*100</f>
        <v>39.744880687752755</v>
      </c>
      <c r="BV12" s="37">
        <v>71098</v>
      </c>
      <c r="BW12" s="40">
        <f t="shared" si="25"/>
        <v>53323.5</v>
      </c>
      <c r="BX12" s="62">
        <v>27243.621999999999</v>
      </c>
      <c r="BY12" s="37">
        <v>0</v>
      </c>
      <c r="BZ12" s="40">
        <f t="shared" si="26"/>
        <v>0</v>
      </c>
      <c r="CA12" s="62">
        <v>0</v>
      </c>
      <c r="CB12" s="61">
        <v>0</v>
      </c>
      <c r="CC12" s="40">
        <f t="shared" si="27"/>
        <v>0</v>
      </c>
      <c r="CD12" s="62">
        <v>0</v>
      </c>
      <c r="CE12" s="37">
        <v>3580</v>
      </c>
      <c r="CF12" s="40">
        <f t="shared" si="28"/>
        <v>2685</v>
      </c>
      <c r="CG12" s="62">
        <v>2437.06</v>
      </c>
      <c r="CH12" s="37">
        <v>0</v>
      </c>
      <c r="CI12" s="40">
        <f t="shared" si="29"/>
        <v>0</v>
      </c>
      <c r="CJ12" s="40">
        <v>0</v>
      </c>
      <c r="CK12" s="37">
        <v>1999</v>
      </c>
      <c r="CL12" s="40">
        <f t="shared" si="30"/>
        <v>1499.25</v>
      </c>
      <c r="CM12" s="62">
        <v>1399.3</v>
      </c>
      <c r="CN12" s="37">
        <v>0</v>
      </c>
      <c r="CO12" s="40">
        <f t="shared" si="31"/>
        <v>0</v>
      </c>
      <c r="CP12" s="40">
        <v>0</v>
      </c>
      <c r="CQ12" s="37">
        <v>48622</v>
      </c>
      <c r="CR12" s="40">
        <f t="shared" si="32"/>
        <v>36466.5</v>
      </c>
      <c r="CS12" s="62">
        <v>33290.053999999996</v>
      </c>
      <c r="CT12" s="37">
        <v>19600</v>
      </c>
      <c r="CU12" s="40">
        <f t="shared" si="33"/>
        <v>14700</v>
      </c>
      <c r="CV12" s="62">
        <v>14215.654</v>
      </c>
      <c r="CW12" s="40">
        <f t="shared" si="34"/>
        <v>96.705129251700683</v>
      </c>
      <c r="CX12" s="64">
        <v>300</v>
      </c>
      <c r="CY12" s="40">
        <f t="shared" si="35"/>
        <v>225</v>
      </c>
      <c r="CZ12" s="62">
        <v>1411.75</v>
      </c>
      <c r="DA12" s="64">
        <v>1000</v>
      </c>
      <c r="DB12" s="40">
        <f t="shared" si="36"/>
        <v>750</v>
      </c>
      <c r="DC12" s="62">
        <v>0</v>
      </c>
      <c r="DD12" s="64">
        <v>20000</v>
      </c>
      <c r="DE12" s="40">
        <f t="shared" si="37"/>
        <v>15000</v>
      </c>
      <c r="DF12" s="63">
        <v>0</v>
      </c>
      <c r="DG12" s="64">
        <v>40009</v>
      </c>
      <c r="DH12" s="40">
        <f t="shared" si="38"/>
        <v>30006.75</v>
      </c>
      <c r="DI12" s="62">
        <v>33293.881999999998</v>
      </c>
      <c r="DJ12" s="34">
        <v>0</v>
      </c>
      <c r="DK12" s="64">
        <f t="shared" si="5"/>
        <v>1121276.5</v>
      </c>
      <c r="DL12" s="63">
        <f t="shared" si="5"/>
        <v>840957.375</v>
      </c>
      <c r="DM12" s="63">
        <f t="shared" si="5"/>
        <v>807476.07790000003</v>
      </c>
      <c r="DN12" s="64">
        <v>0</v>
      </c>
      <c r="DO12" s="40">
        <f t="shared" si="39"/>
        <v>0</v>
      </c>
      <c r="DP12" s="63">
        <v>0</v>
      </c>
      <c r="DQ12" s="66">
        <v>19507.8557</v>
      </c>
      <c r="DR12" s="40">
        <f t="shared" si="40"/>
        <v>14630.891775</v>
      </c>
      <c r="DS12" s="62">
        <v>3951.7</v>
      </c>
      <c r="DT12" s="35">
        <v>0</v>
      </c>
      <c r="DU12" s="40">
        <f t="shared" si="41"/>
        <v>0</v>
      </c>
      <c r="DV12" s="34">
        <v>0</v>
      </c>
      <c r="DW12" s="35">
        <v>0</v>
      </c>
      <c r="DX12" s="40">
        <f t="shared" si="42"/>
        <v>0</v>
      </c>
      <c r="DY12" s="62">
        <v>0</v>
      </c>
      <c r="DZ12" s="35">
        <v>0</v>
      </c>
      <c r="EA12" s="40">
        <f t="shared" si="43"/>
        <v>0</v>
      </c>
      <c r="EB12" s="34">
        <v>0</v>
      </c>
      <c r="EC12" s="64">
        <v>220300</v>
      </c>
      <c r="ED12" s="40">
        <f t="shared" si="44"/>
        <v>165225</v>
      </c>
      <c r="EE12" s="34">
        <v>160000</v>
      </c>
      <c r="EF12" s="34">
        <v>0</v>
      </c>
      <c r="EG12" s="64">
        <f t="shared" si="6"/>
        <v>239807.85570000001</v>
      </c>
      <c r="EH12" s="63">
        <f t="shared" si="6"/>
        <v>179855.891775</v>
      </c>
      <c r="EI12" s="63">
        <f>DP12+DS12+DV12+DY12+EB12+EE12+EF12</f>
        <v>163951.70000000001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3" customFormat="1" ht="34.5" customHeight="1" x14ac:dyDescent="0.3">
      <c r="A13" s="32">
        <v>4</v>
      </c>
      <c r="B13" s="33" t="s">
        <v>61</v>
      </c>
      <c r="C13" s="62">
        <v>140843.5569</v>
      </c>
      <c r="D13" s="63">
        <v>1281160.8918999999</v>
      </c>
      <c r="E13" s="64">
        <f t="shared" si="0"/>
        <v>6138428.0422</v>
      </c>
      <c r="F13" s="65">
        <f t="shared" si="0"/>
        <v>4603821.0316500003</v>
      </c>
      <c r="G13" s="65">
        <f t="shared" si="0"/>
        <v>4545568.5364999995</v>
      </c>
      <c r="H13" s="65">
        <f t="shared" si="7"/>
        <v>98.734692448956395</v>
      </c>
      <c r="I13" s="65">
        <f>G13/E13*100</f>
        <v>74.051019336717303</v>
      </c>
      <c r="J13" s="37">
        <f t="shared" si="1"/>
        <v>1211493</v>
      </c>
      <c r="K13" s="38">
        <f t="shared" si="1"/>
        <v>908619.75</v>
      </c>
      <c r="L13" s="38">
        <f t="shared" si="1"/>
        <v>699864.96449999954</v>
      </c>
      <c r="M13" s="38">
        <f>+L13-K13</f>
        <v>-208754.78550000046</v>
      </c>
      <c r="N13" s="38">
        <f>+L13/K13*100</f>
        <v>77.02506626121648</v>
      </c>
      <c r="O13" s="38">
        <f>L13/J13*100</f>
        <v>57.768799695912364</v>
      </c>
      <c r="P13" s="37">
        <f t="shared" si="2"/>
        <v>302524</v>
      </c>
      <c r="Q13" s="38">
        <f t="shared" si="2"/>
        <v>226893</v>
      </c>
      <c r="R13" s="38">
        <f>W13+AB13+AG13</f>
        <v>88710.676399999647</v>
      </c>
      <c r="S13" s="38">
        <f t="shared" si="8"/>
        <v>39.098022592146805</v>
      </c>
      <c r="T13" s="39">
        <f>R13/P13*100</f>
        <v>29.3235169441101</v>
      </c>
      <c r="U13" s="37">
        <v>0</v>
      </c>
      <c r="V13" s="40">
        <f t="shared" si="9"/>
        <v>0</v>
      </c>
      <c r="W13" s="62">
        <v>660.59299999999996</v>
      </c>
      <c r="X13" s="40" t="e">
        <f t="shared" si="10"/>
        <v>#DIV/0!</v>
      </c>
      <c r="Y13" s="40" t="e">
        <f t="shared" si="3"/>
        <v>#DIV/0!</v>
      </c>
      <c r="Z13" s="37">
        <v>21350</v>
      </c>
      <c r="AA13" s="40">
        <f t="shared" si="11"/>
        <v>16012.5</v>
      </c>
      <c r="AB13" s="62">
        <v>13553.89</v>
      </c>
      <c r="AC13" s="40">
        <f t="shared" si="12"/>
        <v>84.645683060109292</v>
      </c>
      <c r="AD13" s="40">
        <f t="shared" si="13"/>
        <v>63.484262295081962</v>
      </c>
      <c r="AE13" s="37">
        <v>281174</v>
      </c>
      <c r="AF13" s="40">
        <f t="shared" si="14"/>
        <v>210880.5</v>
      </c>
      <c r="AG13" s="40">
        <v>74496.19339999964</v>
      </c>
      <c r="AH13" s="40">
        <f>+AG13/AF13*100</f>
        <v>35.326259848587057</v>
      </c>
      <c r="AI13" s="40">
        <f>AG13/AE13*100</f>
        <v>26.494694886440296</v>
      </c>
      <c r="AJ13" s="37">
        <v>612366</v>
      </c>
      <c r="AK13" s="40">
        <f t="shared" si="15"/>
        <v>459274.5</v>
      </c>
      <c r="AL13" s="62">
        <v>289366.70799999998</v>
      </c>
      <c r="AM13" s="40">
        <f>+AL13/AK13*100</f>
        <v>63.005176207257307</v>
      </c>
      <c r="AN13" s="40">
        <f>AL13/AJ13*100</f>
        <v>47.25388215544298</v>
      </c>
      <c r="AO13" s="37">
        <v>19863</v>
      </c>
      <c r="AP13" s="40">
        <f t="shared" si="16"/>
        <v>14897.25</v>
      </c>
      <c r="AQ13" s="62">
        <v>20895.485000000001</v>
      </c>
      <c r="AR13" s="40">
        <f>+AQ13/AP13*100</f>
        <v>140.26404202117843</v>
      </c>
      <c r="AS13" s="40">
        <f>AQ13/AO13*100</f>
        <v>105.1980315158838</v>
      </c>
      <c r="AT13" s="37">
        <v>19000</v>
      </c>
      <c r="AU13" s="40">
        <f t="shared" si="17"/>
        <v>14250</v>
      </c>
      <c r="AV13" s="62">
        <v>12138.7</v>
      </c>
      <c r="AW13" s="40">
        <f>+AV13/AU13*100</f>
        <v>85.183859649122823</v>
      </c>
      <c r="AX13" s="40">
        <f>AV13/AT13*100</f>
        <v>63.887894736842114</v>
      </c>
      <c r="AY13" s="37">
        <v>0</v>
      </c>
      <c r="AZ13" s="40">
        <f t="shared" si="18"/>
        <v>0</v>
      </c>
      <c r="BA13" s="40">
        <v>0</v>
      </c>
      <c r="BB13" s="37">
        <v>0</v>
      </c>
      <c r="BC13" s="40">
        <f t="shared" si="19"/>
        <v>0</v>
      </c>
      <c r="BD13" s="40">
        <v>0</v>
      </c>
      <c r="BE13" s="37">
        <v>3645956.6</v>
      </c>
      <c r="BF13" s="40">
        <f t="shared" si="20"/>
        <v>2734467.45</v>
      </c>
      <c r="BG13" s="62">
        <v>2734467.6</v>
      </c>
      <c r="BH13" s="37">
        <v>3486</v>
      </c>
      <c r="BI13" s="40">
        <f t="shared" si="21"/>
        <v>2614.5</v>
      </c>
      <c r="BJ13" s="62">
        <v>2952</v>
      </c>
      <c r="BK13" s="37">
        <v>0</v>
      </c>
      <c r="BL13" s="40">
        <f t="shared" si="22"/>
        <v>0</v>
      </c>
      <c r="BM13" s="40">
        <v>0</v>
      </c>
      <c r="BN13" s="37">
        <v>0</v>
      </c>
      <c r="BO13" s="40">
        <f t="shared" si="23"/>
        <v>0</v>
      </c>
      <c r="BP13" s="40">
        <v>0</v>
      </c>
      <c r="BQ13" s="37">
        <f t="shared" si="4"/>
        <v>54905</v>
      </c>
      <c r="BR13" s="40">
        <f t="shared" si="4"/>
        <v>41178.75</v>
      </c>
      <c r="BS13" s="40">
        <f t="shared" si="4"/>
        <v>31826.580999999998</v>
      </c>
      <c r="BT13" s="40">
        <f t="shared" si="24"/>
        <v>77.28884679598093</v>
      </c>
      <c r="BU13" s="40">
        <f>BS13/BQ13*100</f>
        <v>57.966635096985698</v>
      </c>
      <c r="BV13" s="37">
        <v>41465</v>
      </c>
      <c r="BW13" s="40">
        <f t="shared" si="25"/>
        <v>31098.75</v>
      </c>
      <c r="BX13" s="62">
        <v>14627.894</v>
      </c>
      <c r="BY13" s="37">
        <v>4900</v>
      </c>
      <c r="BZ13" s="40">
        <f t="shared" si="26"/>
        <v>3675</v>
      </c>
      <c r="CA13" s="62">
        <v>8284.7170000000006</v>
      </c>
      <c r="CB13" s="61">
        <v>0</v>
      </c>
      <c r="CC13" s="40">
        <f t="shared" si="27"/>
        <v>0</v>
      </c>
      <c r="CD13" s="62">
        <v>0</v>
      </c>
      <c r="CE13" s="37">
        <v>8540</v>
      </c>
      <c r="CF13" s="40">
        <f t="shared" si="28"/>
        <v>6405</v>
      </c>
      <c r="CG13" s="62">
        <v>8913.9699999999993</v>
      </c>
      <c r="CH13" s="37">
        <v>0</v>
      </c>
      <c r="CI13" s="40">
        <f t="shared" si="29"/>
        <v>0</v>
      </c>
      <c r="CJ13" s="40">
        <v>0</v>
      </c>
      <c r="CK13" s="37">
        <v>4454.3999999999996</v>
      </c>
      <c r="CL13" s="40">
        <f t="shared" si="30"/>
        <v>3340.7999999999997</v>
      </c>
      <c r="CM13" s="62">
        <v>3118.08</v>
      </c>
      <c r="CN13" s="37">
        <v>0</v>
      </c>
      <c r="CO13" s="40">
        <f t="shared" si="31"/>
        <v>0</v>
      </c>
      <c r="CP13" s="40">
        <v>314.8</v>
      </c>
      <c r="CQ13" s="37">
        <v>193335</v>
      </c>
      <c r="CR13" s="40">
        <f t="shared" si="32"/>
        <v>145001.25</v>
      </c>
      <c r="CS13" s="62">
        <v>127931.31909999999</v>
      </c>
      <c r="CT13" s="37">
        <v>114000</v>
      </c>
      <c r="CU13" s="40">
        <f t="shared" si="33"/>
        <v>85500</v>
      </c>
      <c r="CV13" s="62">
        <v>52329.030100000004</v>
      </c>
      <c r="CW13" s="40">
        <f t="shared" si="34"/>
        <v>61.203543976608188</v>
      </c>
      <c r="CX13" s="64">
        <v>8000</v>
      </c>
      <c r="CY13" s="40">
        <f t="shared" si="35"/>
        <v>6000</v>
      </c>
      <c r="CZ13" s="62">
        <v>8024.9080000000004</v>
      </c>
      <c r="DA13" s="64">
        <v>1500</v>
      </c>
      <c r="DB13" s="40">
        <f t="shared" si="36"/>
        <v>1125</v>
      </c>
      <c r="DC13" s="62">
        <v>1180</v>
      </c>
      <c r="DD13" s="64">
        <v>0</v>
      </c>
      <c r="DE13" s="40">
        <f t="shared" si="37"/>
        <v>0</v>
      </c>
      <c r="DF13" s="63">
        <v>0</v>
      </c>
      <c r="DG13" s="64">
        <v>0</v>
      </c>
      <c r="DH13" s="40">
        <f t="shared" si="38"/>
        <v>0</v>
      </c>
      <c r="DI13" s="62">
        <v>119475.787</v>
      </c>
      <c r="DJ13" s="67">
        <v>-4870.8</v>
      </c>
      <c r="DK13" s="64">
        <f t="shared" si="5"/>
        <v>4865390</v>
      </c>
      <c r="DL13" s="63">
        <f t="shared" si="5"/>
        <v>3649042.5</v>
      </c>
      <c r="DM13" s="63">
        <f t="shared" si="5"/>
        <v>3440402.6444999999</v>
      </c>
      <c r="DN13" s="64">
        <v>0</v>
      </c>
      <c r="DO13" s="40">
        <f t="shared" si="39"/>
        <v>0</v>
      </c>
      <c r="DP13" s="63">
        <v>0</v>
      </c>
      <c r="DQ13" s="66">
        <v>1273038.0422</v>
      </c>
      <c r="DR13" s="40">
        <f t="shared" si="40"/>
        <v>954778.53165000002</v>
      </c>
      <c r="DS13" s="62">
        <v>1103245.892</v>
      </c>
      <c r="DT13" s="35">
        <v>0</v>
      </c>
      <c r="DU13" s="40">
        <f t="shared" si="41"/>
        <v>0</v>
      </c>
      <c r="DV13" s="34">
        <v>0</v>
      </c>
      <c r="DW13" s="35">
        <v>0</v>
      </c>
      <c r="DX13" s="40">
        <f t="shared" si="42"/>
        <v>0</v>
      </c>
      <c r="DY13" s="62">
        <v>1920</v>
      </c>
      <c r="DZ13" s="35">
        <v>0</v>
      </c>
      <c r="EA13" s="40">
        <f t="shared" si="43"/>
        <v>0</v>
      </c>
      <c r="EB13" s="34">
        <v>0</v>
      </c>
      <c r="EC13" s="64">
        <v>657100</v>
      </c>
      <c r="ED13" s="40">
        <f t="shared" si="44"/>
        <v>492825</v>
      </c>
      <c r="EE13" s="34">
        <v>0</v>
      </c>
      <c r="EF13" s="34">
        <v>0</v>
      </c>
      <c r="EG13" s="64">
        <f t="shared" si="6"/>
        <v>1930138.0422</v>
      </c>
      <c r="EH13" s="63">
        <f t="shared" si="6"/>
        <v>1447603.53165</v>
      </c>
      <c r="EI13" s="63">
        <f>DP13+DS13+DV13+DY13+EB13+EE13+EF13</f>
        <v>1105165.892</v>
      </c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pans="1:255" s="43" customFormat="1" ht="34.5" customHeight="1" x14ac:dyDescent="0.3">
      <c r="A14" s="32">
        <v>5</v>
      </c>
      <c r="B14" s="33" t="s">
        <v>62</v>
      </c>
      <c r="C14" s="62">
        <v>17873.052</v>
      </c>
      <c r="D14" s="63">
        <v>125190.7715</v>
      </c>
      <c r="E14" s="64">
        <f t="shared" si="0"/>
        <v>3010642.4000000004</v>
      </c>
      <c r="F14" s="65">
        <f t="shared" si="0"/>
        <v>2257981.7999999998</v>
      </c>
      <c r="G14" s="65">
        <f t="shared" si="0"/>
        <v>1708463.1759000001</v>
      </c>
      <c r="H14" s="65">
        <f t="shared" si="7"/>
        <v>75.663283729744862</v>
      </c>
      <c r="I14" s="65">
        <f>G14/E14*100</f>
        <v>56.747462797308636</v>
      </c>
      <c r="J14" s="37">
        <f t="shared" si="1"/>
        <v>602975.1</v>
      </c>
      <c r="K14" s="38">
        <f t="shared" si="1"/>
        <v>452231.32500000001</v>
      </c>
      <c r="L14" s="38">
        <f t="shared" si="1"/>
        <v>458046.53689999995</v>
      </c>
      <c r="M14" s="38">
        <f>+L14-K14</f>
        <v>5815.2118999999366</v>
      </c>
      <c r="N14" s="38">
        <f>+L14/K14*100</f>
        <v>101.28589320963115</v>
      </c>
      <c r="O14" s="38">
        <f>L14/J14*100</f>
        <v>75.964419907223359</v>
      </c>
      <c r="P14" s="37">
        <f t="shared" si="2"/>
        <v>177300</v>
      </c>
      <c r="Q14" s="38">
        <f t="shared" si="2"/>
        <v>132975</v>
      </c>
      <c r="R14" s="38">
        <f>W14+AB14+AG14</f>
        <v>83047.637300000075</v>
      </c>
      <c r="S14" s="38">
        <f t="shared" si="8"/>
        <v>62.453571949614648</v>
      </c>
      <c r="T14" s="39">
        <f>R14/P14*100</f>
        <v>46.840178962210985</v>
      </c>
      <c r="U14" s="37">
        <v>4500</v>
      </c>
      <c r="V14" s="40">
        <f t="shared" si="9"/>
        <v>3375</v>
      </c>
      <c r="W14" s="62">
        <v>17595.518</v>
      </c>
      <c r="X14" s="40">
        <f t="shared" si="10"/>
        <v>521.34868148148155</v>
      </c>
      <c r="Y14" s="40">
        <f t="shared" si="3"/>
        <v>391.01151111111113</v>
      </c>
      <c r="Z14" s="37">
        <v>5000</v>
      </c>
      <c r="AA14" s="40">
        <f t="shared" si="11"/>
        <v>3750</v>
      </c>
      <c r="AB14" s="62">
        <v>7169.4639999999999</v>
      </c>
      <c r="AC14" s="40">
        <f t="shared" si="12"/>
        <v>191.18570666666665</v>
      </c>
      <c r="AD14" s="40">
        <f t="shared" si="13"/>
        <v>143.38927999999999</v>
      </c>
      <c r="AE14" s="37">
        <v>167800</v>
      </c>
      <c r="AF14" s="40">
        <f t="shared" si="14"/>
        <v>125850</v>
      </c>
      <c r="AG14" s="40">
        <v>58282.655300000071</v>
      </c>
      <c r="AH14" s="40">
        <f>+AG14/AF14*100</f>
        <v>46.311208025427156</v>
      </c>
      <c r="AI14" s="40">
        <f>AG14/AE14*100</f>
        <v>34.733406019070365</v>
      </c>
      <c r="AJ14" s="37">
        <v>290000</v>
      </c>
      <c r="AK14" s="40">
        <f t="shared" si="15"/>
        <v>217500</v>
      </c>
      <c r="AL14" s="62">
        <v>176920.81899999999</v>
      </c>
      <c r="AM14" s="40">
        <f>+AL14/AK14*100</f>
        <v>81.342905287356317</v>
      </c>
      <c r="AN14" s="40">
        <f>AL14/AJ14*100</f>
        <v>61.007178965517241</v>
      </c>
      <c r="AO14" s="37">
        <v>23430</v>
      </c>
      <c r="AP14" s="40">
        <f t="shared" si="16"/>
        <v>17572.5</v>
      </c>
      <c r="AQ14" s="62">
        <v>53838.184999999998</v>
      </c>
      <c r="AR14" s="40">
        <f>+AQ14/AP14*100</f>
        <v>306.37749324228196</v>
      </c>
      <c r="AS14" s="40">
        <f>AQ14/AO14*100</f>
        <v>229.78311993171147</v>
      </c>
      <c r="AT14" s="37">
        <v>12500</v>
      </c>
      <c r="AU14" s="40">
        <f t="shared" si="17"/>
        <v>9375</v>
      </c>
      <c r="AV14" s="62">
        <v>8547.4500000000007</v>
      </c>
      <c r="AW14" s="40">
        <f>+AV14/AU14*100</f>
        <v>91.172800000000009</v>
      </c>
      <c r="AX14" s="40">
        <f>AV14/AT14*100</f>
        <v>68.379600000000011</v>
      </c>
      <c r="AY14" s="37">
        <v>0</v>
      </c>
      <c r="AZ14" s="40">
        <f t="shared" si="18"/>
        <v>0</v>
      </c>
      <c r="BA14" s="40">
        <v>0</v>
      </c>
      <c r="BB14" s="37">
        <v>0</v>
      </c>
      <c r="BC14" s="40">
        <f t="shared" si="19"/>
        <v>0</v>
      </c>
      <c r="BD14" s="40">
        <v>0</v>
      </c>
      <c r="BE14" s="37">
        <v>1603043.5</v>
      </c>
      <c r="BF14" s="40">
        <f t="shared" si="20"/>
        <v>1202282.625</v>
      </c>
      <c r="BG14" s="62">
        <v>1202494.8</v>
      </c>
      <c r="BH14" s="37">
        <v>2396.8000000000002</v>
      </c>
      <c r="BI14" s="40">
        <f t="shared" si="21"/>
        <v>1797.6000000000001</v>
      </c>
      <c r="BJ14" s="62">
        <v>2713.8</v>
      </c>
      <c r="BK14" s="37">
        <v>0</v>
      </c>
      <c r="BL14" s="40">
        <f t="shared" si="22"/>
        <v>0</v>
      </c>
      <c r="BM14" s="40">
        <v>0</v>
      </c>
      <c r="BN14" s="37">
        <v>0</v>
      </c>
      <c r="BO14" s="40">
        <f t="shared" si="23"/>
        <v>0</v>
      </c>
      <c r="BP14" s="40">
        <v>0</v>
      </c>
      <c r="BQ14" s="37">
        <f t="shared" si="4"/>
        <v>22090</v>
      </c>
      <c r="BR14" s="40">
        <f t="shared" si="4"/>
        <v>16567.5</v>
      </c>
      <c r="BS14" s="40">
        <f t="shared" si="4"/>
        <v>55974.720199999996</v>
      </c>
      <c r="BT14" s="40">
        <f t="shared" si="24"/>
        <v>337.85857974950954</v>
      </c>
      <c r="BU14" s="40">
        <f>BS14/BQ14*100</f>
        <v>253.39393481213216</v>
      </c>
      <c r="BV14" s="37">
        <v>10000</v>
      </c>
      <c r="BW14" s="40">
        <f t="shared" si="25"/>
        <v>7500</v>
      </c>
      <c r="BX14" s="62">
        <v>6947.1369000000004</v>
      </c>
      <c r="BY14" s="37">
        <v>5890</v>
      </c>
      <c r="BZ14" s="40">
        <f t="shared" si="26"/>
        <v>4417.5</v>
      </c>
      <c r="CA14" s="62">
        <v>42138.072</v>
      </c>
      <c r="CB14" s="61">
        <v>3200</v>
      </c>
      <c r="CC14" s="40">
        <f t="shared" si="27"/>
        <v>2400</v>
      </c>
      <c r="CD14" s="62">
        <v>2890.962</v>
      </c>
      <c r="CE14" s="37">
        <v>3000</v>
      </c>
      <c r="CF14" s="40">
        <f t="shared" si="28"/>
        <v>2250</v>
      </c>
      <c r="CG14" s="62">
        <v>3998.5493000000001</v>
      </c>
      <c r="CH14" s="37">
        <v>0</v>
      </c>
      <c r="CI14" s="40">
        <f t="shared" si="29"/>
        <v>0</v>
      </c>
      <c r="CJ14" s="40">
        <v>0</v>
      </c>
      <c r="CK14" s="37">
        <v>2227</v>
      </c>
      <c r="CL14" s="40">
        <f t="shared" si="30"/>
        <v>1670.25</v>
      </c>
      <c r="CM14" s="62">
        <v>1559.04</v>
      </c>
      <c r="CN14" s="37">
        <v>0</v>
      </c>
      <c r="CO14" s="40">
        <f t="shared" si="31"/>
        <v>0</v>
      </c>
      <c r="CP14" s="40">
        <v>0</v>
      </c>
      <c r="CQ14" s="37">
        <v>52500</v>
      </c>
      <c r="CR14" s="40">
        <f t="shared" si="32"/>
        <v>39375</v>
      </c>
      <c r="CS14" s="62">
        <v>36524.495900000002</v>
      </c>
      <c r="CT14" s="37">
        <v>45000</v>
      </c>
      <c r="CU14" s="40">
        <f t="shared" si="33"/>
        <v>33750</v>
      </c>
      <c r="CV14" s="62">
        <v>26709.425899999998</v>
      </c>
      <c r="CW14" s="40">
        <f t="shared" si="34"/>
        <v>79.139039703703702</v>
      </c>
      <c r="CX14" s="64">
        <v>2500</v>
      </c>
      <c r="CY14" s="40">
        <f t="shared" si="35"/>
        <v>1875</v>
      </c>
      <c r="CZ14" s="62">
        <v>7263.3095000000003</v>
      </c>
      <c r="DA14" s="64">
        <v>0</v>
      </c>
      <c r="DB14" s="40">
        <f t="shared" si="36"/>
        <v>0</v>
      </c>
      <c r="DC14" s="62">
        <v>658.72400000000005</v>
      </c>
      <c r="DD14" s="64">
        <v>0</v>
      </c>
      <c r="DE14" s="40">
        <f t="shared" si="37"/>
        <v>0</v>
      </c>
      <c r="DF14" s="63">
        <v>0</v>
      </c>
      <c r="DG14" s="64">
        <v>22655.1</v>
      </c>
      <c r="DH14" s="40">
        <f t="shared" si="38"/>
        <v>16991.325000000001</v>
      </c>
      <c r="DI14" s="62">
        <v>35271.196000000004</v>
      </c>
      <c r="DJ14" s="34">
        <v>0</v>
      </c>
      <c r="DK14" s="64">
        <f t="shared" si="5"/>
        <v>2210642.4000000004</v>
      </c>
      <c r="DL14" s="63">
        <f t="shared" si="5"/>
        <v>1657981.8</v>
      </c>
      <c r="DM14" s="63">
        <f t="shared" si="5"/>
        <v>1664814.1769000001</v>
      </c>
      <c r="DN14" s="64">
        <v>0</v>
      </c>
      <c r="DO14" s="40">
        <f t="shared" si="39"/>
        <v>0</v>
      </c>
      <c r="DP14" s="63">
        <v>0</v>
      </c>
      <c r="DQ14" s="66">
        <v>800000</v>
      </c>
      <c r="DR14" s="40">
        <f t="shared" si="40"/>
        <v>600000</v>
      </c>
      <c r="DS14" s="62">
        <v>43648.999000000003</v>
      </c>
      <c r="DT14" s="35">
        <v>0</v>
      </c>
      <c r="DU14" s="40">
        <f t="shared" si="41"/>
        <v>0</v>
      </c>
      <c r="DV14" s="34">
        <v>0</v>
      </c>
      <c r="DW14" s="35">
        <v>0</v>
      </c>
      <c r="DX14" s="40">
        <f t="shared" si="42"/>
        <v>0</v>
      </c>
      <c r="DY14" s="62">
        <v>0</v>
      </c>
      <c r="DZ14" s="35">
        <v>0</v>
      </c>
      <c r="EA14" s="40">
        <f t="shared" si="43"/>
        <v>0</v>
      </c>
      <c r="EB14" s="34">
        <v>0</v>
      </c>
      <c r="EC14" s="64">
        <v>610000</v>
      </c>
      <c r="ED14" s="40">
        <f t="shared" si="44"/>
        <v>457500</v>
      </c>
      <c r="EE14" s="34">
        <v>75000</v>
      </c>
      <c r="EF14" s="34">
        <v>0</v>
      </c>
      <c r="EG14" s="64">
        <f t="shared" si="6"/>
        <v>1410000</v>
      </c>
      <c r="EH14" s="63">
        <f t="shared" si="6"/>
        <v>1057500</v>
      </c>
      <c r="EI14" s="63">
        <f>DP14+DS14+DV14+DY14+EB14+EE14+EF14</f>
        <v>118648.99900000001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43" customFormat="1" ht="33" customHeight="1" x14ac:dyDescent="0.3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38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/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43" customFormat="1" ht="39" customHeight="1" x14ac:dyDescent="0.3">
      <c r="A16" s="32"/>
      <c r="B16" s="55" t="s">
        <v>63</v>
      </c>
      <c r="C16" s="38">
        <f>SUM(C10:C15)</f>
        <v>330880.16249999998</v>
      </c>
      <c r="D16" s="38">
        <f>SUM(D10:D15)</f>
        <v>2418471.8454</v>
      </c>
      <c r="E16" s="38">
        <f>SUM(E10:E15)</f>
        <v>19563312.169100001</v>
      </c>
      <c r="F16" s="38">
        <f>SUM(F10:F15)</f>
        <v>14672484.126825001</v>
      </c>
      <c r="G16" s="38">
        <f>SUM(G10:G15)</f>
        <v>11527701.747299999</v>
      </c>
      <c r="H16" s="38">
        <f t="shared" si="7"/>
        <v>78.566803328309305</v>
      </c>
      <c r="I16" s="38">
        <f>G16/E16*100</f>
        <v>58.925102496231972</v>
      </c>
      <c r="J16" s="38">
        <f>SUM(J10:J15)</f>
        <v>3630267.8000000003</v>
      </c>
      <c r="K16" s="38">
        <f>SUM(K10:K15)</f>
        <v>2722700.85</v>
      </c>
      <c r="L16" s="38">
        <f>SUM(L10:L15)</f>
        <v>2225085.7742999997</v>
      </c>
      <c r="M16" s="38">
        <f>+L16-K16</f>
        <v>-497615.07570000039</v>
      </c>
      <c r="N16" s="38">
        <f>+L16/K16*100</f>
        <v>81.723475948523671</v>
      </c>
      <c r="O16" s="38">
        <f>L16/J16*100</f>
        <v>61.29260696139275</v>
      </c>
      <c r="P16" s="38">
        <f>SUM(P10:P15)</f>
        <v>839099.5</v>
      </c>
      <c r="Q16" s="38">
        <f>SUM(Q10:Q15)</f>
        <v>629324.625</v>
      </c>
      <c r="R16" s="38">
        <f>SUM(R10:R15)</f>
        <v>340821.65529999975</v>
      </c>
      <c r="S16" s="38">
        <f t="shared" si="8"/>
        <v>54.156732751399929</v>
      </c>
      <c r="T16" s="38">
        <f>R16/P16*100</f>
        <v>40.617549563549943</v>
      </c>
      <c r="U16" s="38">
        <f>SUM(U10:U15)</f>
        <v>32585.800000000003</v>
      </c>
      <c r="V16" s="40">
        <f t="shared" si="9"/>
        <v>24439.350000000002</v>
      </c>
      <c r="W16" s="38">
        <f>SUM(W10:W15)</f>
        <v>27147.7644</v>
      </c>
      <c r="X16" s="38">
        <f t="shared" si="10"/>
        <v>111.08218671936856</v>
      </c>
      <c r="Y16" s="38">
        <f t="shared" si="3"/>
        <v>83.311640039526409</v>
      </c>
      <c r="Z16" s="38">
        <f>SUM(Z10:Z15)</f>
        <v>67305.899999999994</v>
      </c>
      <c r="AA16" s="40">
        <f t="shared" si="11"/>
        <v>50479.424999999996</v>
      </c>
      <c r="AB16" s="38">
        <f>SUM(AB10:AB15)</f>
        <v>61308.587599999999</v>
      </c>
      <c r="AC16" s="38">
        <f t="shared" si="12"/>
        <v>121.45262668899259</v>
      </c>
      <c r="AD16" s="40">
        <f t="shared" si="13"/>
        <v>91.089470016744457</v>
      </c>
      <c r="AE16" s="38">
        <f>SUM(AE10:AE15)</f>
        <v>739207.8</v>
      </c>
      <c r="AF16" s="40">
        <f t="shared" si="14"/>
        <v>554405.85</v>
      </c>
      <c r="AG16" s="40">
        <f>SUM(AG10:AG15)</f>
        <v>252365.30329999974</v>
      </c>
      <c r="AH16" s="38">
        <f>+AG16/AF16*100</f>
        <v>45.519956778955297</v>
      </c>
      <c r="AI16" s="38">
        <f>AG16/AE16*100</f>
        <v>34.139967584216471</v>
      </c>
      <c r="AJ16" s="38">
        <f>SUM(AJ10:AJ15)</f>
        <v>1588777.1</v>
      </c>
      <c r="AK16" s="40">
        <f t="shared" si="15"/>
        <v>1191582.8250000002</v>
      </c>
      <c r="AL16" s="38">
        <f>SUM(AL10:AL15)</f>
        <v>847431.02760000003</v>
      </c>
      <c r="AM16" s="38">
        <f>+AL16/AK16*100</f>
        <v>71.118096855751503</v>
      </c>
      <c r="AN16" s="38">
        <f>AL16/AJ16*100</f>
        <v>53.338572641813627</v>
      </c>
      <c r="AO16" s="38">
        <f>SUM(AO10:AO15)</f>
        <v>69230.399999999994</v>
      </c>
      <c r="AP16" s="40">
        <f t="shared" si="16"/>
        <v>51922.799999999996</v>
      </c>
      <c r="AQ16" s="38">
        <f>SUM(AQ10:AQ15)</f>
        <v>115864.9808</v>
      </c>
      <c r="AR16" s="38">
        <f>+AQ16/AP16*100</f>
        <v>223.14856055528597</v>
      </c>
      <c r="AS16" s="38">
        <f>AQ16/AO16*100</f>
        <v>167.36142041646445</v>
      </c>
      <c r="AT16" s="38">
        <f>SUM(AT10:AT15)</f>
        <v>56000</v>
      </c>
      <c r="AU16" s="40">
        <f t="shared" si="17"/>
        <v>42000</v>
      </c>
      <c r="AV16" s="38">
        <f>SUM(AV10:AV15)</f>
        <v>42333.649999999994</v>
      </c>
      <c r="AW16" s="38">
        <f>+AV16/AU16*100</f>
        <v>100.79440476190476</v>
      </c>
      <c r="AX16" s="38">
        <f>AV16/AT16*100</f>
        <v>75.595803571428561</v>
      </c>
      <c r="AY16" s="38">
        <f t="shared" ref="AY16:BS16" si="45">SUM(AY10:AY15)</f>
        <v>0</v>
      </c>
      <c r="AZ16" s="40">
        <f t="shared" si="18"/>
        <v>0</v>
      </c>
      <c r="BA16" s="38">
        <f t="shared" si="45"/>
        <v>0</v>
      </c>
      <c r="BB16" s="38">
        <f t="shared" si="45"/>
        <v>0</v>
      </c>
      <c r="BC16" s="40">
        <f t="shared" si="19"/>
        <v>0</v>
      </c>
      <c r="BD16" s="38">
        <f t="shared" si="45"/>
        <v>0</v>
      </c>
      <c r="BE16" s="38">
        <f t="shared" si="45"/>
        <v>10562252.800000001</v>
      </c>
      <c r="BF16" s="40">
        <f t="shared" si="20"/>
        <v>7921689.6000000006</v>
      </c>
      <c r="BG16" s="38">
        <f t="shared" si="45"/>
        <v>7919560.7999999998</v>
      </c>
      <c r="BH16" s="38">
        <f t="shared" si="45"/>
        <v>19826.599999999999</v>
      </c>
      <c r="BI16" s="40">
        <f t="shared" si="21"/>
        <v>14869.949999999999</v>
      </c>
      <c r="BJ16" s="38">
        <f t="shared" si="45"/>
        <v>18309.7</v>
      </c>
      <c r="BK16" s="38">
        <f t="shared" si="45"/>
        <v>0</v>
      </c>
      <c r="BL16" s="40">
        <f t="shared" si="22"/>
        <v>0</v>
      </c>
      <c r="BM16" s="38">
        <f t="shared" si="45"/>
        <v>0</v>
      </c>
      <c r="BN16" s="38">
        <f t="shared" si="45"/>
        <v>0</v>
      </c>
      <c r="BO16" s="40">
        <f t="shared" si="23"/>
        <v>0</v>
      </c>
      <c r="BP16" s="38">
        <f t="shared" si="45"/>
        <v>0</v>
      </c>
      <c r="BQ16" s="38">
        <f t="shared" si="45"/>
        <v>383990.5</v>
      </c>
      <c r="BR16" s="38">
        <f t="shared" si="45"/>
        <v>287992.875</v>
      </c>
      <c r="BS16" s="38">
        <f t="shared" si="45"/>
        <v>265958.81819999998</v>
      </c>
      <c r="BT16" s="38">
        <f t="shared" si="24"/>
        <v>92.349096553169929</v>
      </c>
      <c r="BU16" s="38">
        <f>BS16/BQ16*100</f>
        <v>69.261822414877443</v>
      </c>
      <c r="BV16" s="38">
        <f t="shared" ref="BV16:CV16" si="46">SUM(BV10:BV15)</f>
        <v>262503.59999999998</v>
      </c>
      <c r="BW16" s="40">
        <f t="shared" si="25"/>
        <v>196877.69999999998</v>
      </c>
      <c r="BX16" s="38">
        <f t="shared" si="46"/>
        <v>126089.9332</v>
      </c>
      <c r="BY16" s="38">
        <f t="shared" si="46"/>
        <v>58707.199999999997</v>
      </c>
      <c r="BZ16" s="40">
        <f t="shared" si="26"/>
        <v>44030.399999999994</v>
      </c>
      <c r="CA16" s="38">
        <f t="shared" si="46"/>
        <v>83130.202000000005</v>
      </c>
      <c r="CB16" s="38">
        <f t="shared" si="46"/>
        <v>6726.7</v>
      </c>
      <c r="CC16" s="40">
        <f t="shared" si="27"/>
        <v>5045.0249999999996</v>
      </c>
      <c r="CD16" s="38">
        <f t="shared" si="46"/>
        <v>4598.2970000000005</v>
      </c>
      <c r="CE16" s="38">
        <f t="shared" si="46"/>
        <v>56053</v>
      </c>
      <c r="CF16" s="40">
        <f t="shared" si="28"/>
        <v>42039.75</v>
      </c>
      <c r="CG16" s="38">
        <f t="shared" si="46"/>
        <v>52140.385999999999</v>
      </c>
      <c r="CH16" s="38">
        <f t="shared" si="46"/>
        <v>0</v>
      </c>
      <c r="CI16" s="38">
        <f t="shared" si="46"/>
        <v>0</v>
      </c>
      <c r="CJ16" s="38">
        <f t="shared" si="46"/>
        <v>0</v>
      </c>
      <c r="CK16" s="38">
        <f t="shared" si="46"/>
        <v>15361.999999999998</v>
      </c>
      <c r="CL16" s="40">
        <f t="shared" si="30"/>
        <v>11521.499999999998</v>
      </c>
      <c r="CM16" s="38">
        <f t="shared" si="46"/>
        <v>10753.54</v>
      </c>
      <c r="CN16" s="38">
        <f t="shared" si="46"/>
        <v>0</v>
      </c>
      <c r="CO16" s="40">
        <f t="shared" si="31"/>
        <v>0</v>
      </c>
      <c r="CP16" s="38">
        <f t="shared" si="46"/>
        <v>356.8</v>
      </c>
      <c r="CQ16" s="38">
        <f t="shared" si="46"/>
        <v>549471.9</v>
      </c>
      <c r="CR16" s="40">
        <f t="shared" si="32"/>
        <v>412103.92500000005</v>
      </c>
      <c r="CS16" s="38">
        <f t="shared" si="46"/>
        <v>358191.45699999994</v>
      </c>
      <c r="CT16" s="38">
        <f t="shared" si="46"/>
        <v>281477.40000000002</v>
      </c>
      <c r="CU16" s="40">
        <f t="shared" si="33"/>
        <v>211108.05000000002</v>
      </c>
      <c r="CV16" s="38">
        <f t="shared" si="46"/>
        <v>150377.076</v>
      </c>
      <c r="CW16" s="38">
        <f t="shared" si="34"/>
        <v>71.232279394366998</v>
      </c>
      <c r="CX16" s="38">
        <f t="shared" ref="CX16:EI16" si="47">SUM(CX10:CX15)</f>
        <v>18800</v>
      </c>
      <c r="CY16" s="40">
        <f t="shared" si="35"/>
        <v>14100</v>
      </c>
      <c r="CZ16" s="38">
        <f t="shared" si="47"/>
        <v>22929.912499999999</v>
      </c>
      <c r="DA16" s="38">
        <f t="shared" si="47"/>
        <v>3000</v>
      </c>
      <c r="DB16" s="40">
        <f t="shared" si="36"/>
        <v>2250</v>
      </c>
      <c r="DC16" s="38">
        <f t="shared" si="47"/>
        <v>2068.7240000000002</v>
      </c>
      <c r="DD16" s="38">
        <f t="shared" si="47"/>
        <v>20000</v>
      </c>
      <c r="DE16" s="40">
        <f t="shared" si="37"/>
        <v>15000</v>
      </c>
      <c r="DF16" s="38">
        <f t="shared" si="47"/>
        <v>0</v>
      </c>
      <c r="DG16" s="38">
        <f t="shared" si="47"/>
        <v>121898.4</v>
      </c>
      <c r="DH16" s="40">
        <f t="shared" si="38"/>
        <v>91423.799999999988</v>
      </c>
      <c r="DI16" s="38">
        <f t="shared" si="47"/>
        <v>229128.74890000001</v>
      </c>
      <c r="DJ16" s="38">
        <f t="shared" si="47"/>
        <v>-4870.8</v>
      </c>
      <c r="DK16" s="38">
        <f t="shared" si="47"/>
        <v>14247709.200000001</v>
      </c>
      <c r="DL16" s="38">
        <f t="shared" si="47"/>
        <v>10685781.9</v>
      </c>
      <c r="DM16" s="38">
        <f t="shared" si="47"/>
        <v>10173709.814299999</v>
      </c>
      <c r="DN16" s="38">
        <f t="shared" si="47"/>
        <v>196968.6</v>
      </c>
      <c r="DO16" s="40">
        <f t="shared" si="39"/>
        <v>147726.44999999998</v>
      </c>
      <c r="DP16" s="38">
        <f t="shared" si="47"/>
        <v>250</v>
      </c>
      <c r="DQ16" s="38">
        <f t="shared" si="47"/>
        <v>5118634.3691000007</v>
      </c>
      <c r="DR16" s="40">
        <f t="shared" si="40"/>
        <v>3838975.7768250005</v>
      </c>
      <c r="DS16" s="38">
        <f t="shared" si="47"/>
        <v>1351268.933</v>
      </c>
      <c r="DT16" s="38">
        <f t="shared" si="47"/>
        <v>0</v>
      </c>
      <c r="DU16" s="40">
        <f t="shared" si="41"/>
        <v>0</v>
      </c>
      <c r="DV16" s="38">
        <f t="shared" si="47"/>
        <v>0</v>
      </c>
      <c r="DW16" s="38">
        <f t="shared" si="47"/>
        <v>0</v>
      </c>
      <c r="DX16" s="40">
        <f t="shared" si="42"/>
        <v>0</v>
      </c>
      <c r="DY16" s="38">
        <f t="shared" si="47"/>
        <v>2473</v>
      </c>
      <c r="DZ16" s="38">
        <f t="shared" si="47"/>
        <v>0</v>
      </c>
      <c r="EA16" s="40">
        <f t="shared" si="43"/>
        <v>0</v>
      </c>
      <c r="EB16" s="38">
        <f t="shared" si="47"/>
        <v>0</v>
      </c>
      <c r="EC16" s="38">
        <f t="shared" si="47"/>
        <v>3264153.4</v>
      </c>
      <c r="ED16" s="40">
        <f t="shared" si="44"/>
        <v>2448115.0499999998</v>
      </c>
      <c r="EE16" s="38">
        <f t="shared" si="47"/>
        <v>588059.95299999998</v>
      </c>
      <c r="EF16" s="38">
        <f t="shared" si="47"/>
        <v>0</v>
      </c>
      <c r="EG16" s="38">
        <f t="shared" si="47"/>
        <v>8579756.3691000007</v>
      </c>
      <c r="EH16" s="38">
        <f t="shared" si="47"/>
        <v>6434817.2768249996</v>
      </c>
      <c r="EI16" s="38">
        <f t="shared" si="47"/>
        <v>1942051.8859999999</v>
      </c>
      <c r="EJ16" s="56"/>
      <c r="EK16" s="41"/>
      <c r="EL16" s="41"/>
      <c r="EM16" s="41"/>
      <c r="EN16" s="41"/>
      <c r="EO16" s="41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 s="1" customFormat="1" x14ac:dyDescent="0.3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x14ac:dyDescent="0.3">
      <c r="B18" s="1" t="s">
        <v>65</v>
      </c>
      <c r="V18" s="56"/>
      <c r="AF18" s="56"/>
      <c r="DF18" s="60"/>
    </row>
    <row r="19" spans="1:255" s="1" customFormat="1" x14ac:dyDescent="0.3">
      <c r="A19" s="1" t="s">
        <v>65</v>
      </c>
      <c r="B19" s="1" t="s">
        <v>65</v>
      </c>
      <c r="V19" s="56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tabSelected="1" zoomScale="77" zoomScaleNormal="77" zoomScaleSheetLayoutView="40" workbookViewId="0">
      <pane xSplit="2" ySplit="9" topLeftCell="J10" activePane="bottomRight" state="frozen"/>
      <selection pane="topRight"/>
      <selection pane="bottomLeft"/>
      <selection pane="bottomRight" activeCell="A3" sqref="A3"/>
    </sheetView>
  </sheetViews>
  <sheetFormatPr defaultColWidth="17.28515625" defaultRowHeight="17.25" x14ac:dyDescent="0.3"/>
  <cols>
    <col min="1" max="1" width="5.28515625" style="2" customWidth="1"/>
    <col min="2" max="2" width="22.85546875" style="3" customWidth="1"/>
    <col min="3" max="3" width="13.140625" style="2" hidden="1" customWidth="1"/>
    <col min="4" max="4" width="14.7109375" style="2" hidden="1" customWidth="1"/>
    <col min="5" max="5" width="18" style="2" hidden="1" customWidth="1"/>
    <col min="6" max="6" width="16.7109375" style="2" hidden="1" customWidth="1"/>
    <col min="7" max="7" width="16.85546875" style="2" hidden="1" customWidth="1"/>
    <col min="8" max="8" width="11.5703125" style="2" hidden="1" customWidth="1"/>
    <col min="9" max="9" width="11.85546875" style="2" hidden="1" customWidth="1"/>
    <col min="10" max="10" width="21.42578125" style="2" customWidth="1"/>
    <col min="11" max="11" width="21.140625" style="2" customWidth="1"/>
    <col min="12" max="12" width="20.140625" style="2" customWidth="1"/>
    <col min="13" max="13" width="21.7109375" style="2" customWidth="1"/>
    <col min="14" max="14" width="14.42578125" style="2" customWidth="1"/>
    <col min="15" max="15" width="11" style="2" hidden="1" customWidth="1"/>
    <col min="16" max="16" width="19.28515625" style="2" customWidth="1"/>
    <col min="17" max="17" width="18.140625" style="2" customWidth="1"/>
    <col min="18" max="18" width="17.28515625" style="2" customWidth="1"/>
    <col min="19" max="19" width="10.5703125" style="2" customWidth="1"/>
    <col min="20" max="20" width="11.85546875" style="2" hidden="1" customWidth="1"/>
    <col min="21" max="23" width="14.85546875" style="2" hidden="1" customWidth="1"/>
    <col min="24" max="24" width="16" style="2" hidden="1" customWidth="1"/>
    <col min="25" max="30" width="14.85546875" style="2" hidden="1" customWidth="1"/>
    <col min="31" max="31" width="17.42578125" style="2" customWidth="1"/>
    <col min="32" max="32" width="16.7109375" style="2" customWidth="1"/>
    <col min="33" max="33" width="17.42578125" style="2" customWidth="1"/>
    <col min="34" max="34" width="8.42578125" style="2" customWidth="1"/>
    <col min="35" max="35" width="14.85546875" style="2" hidden="1" customWidth="1"/>
    <col min="36" max="36" width="18.5703125" style="2" customWidth="1"/>
    <col min="37" max="37" width="18.42578125" style="2" customWidth="1"/>
    <col min="38" max="38" width="17.85546875" style="2" customWidth="1"/>
    <col min="39" max="39" width="10.140625" style="2" customWidth="1"/>
    <col min="40" max="40" width="14.85546875" style="2" hidden="1" customWidth="1"/>
    <col min="41" max="42" width="14.7109375" style="2" customWidth="1"/>
    <col min="43" max="43" width="16.28515625" style="2" customWidth="1"/>
    <col min="44" max="44" width="10.42578125" style="2" customWidth="1"/>
    <col min="45" max="56" width="14.85546875" style="2" hidden="1" customWidth="1"/>
    <col min="57" max="57" width="17.7109375" style="2" hidden="1" customWidth="1"/>
    <col min="58" max="58" width="17.42578125" style="2" hidden="1" customWidth="1"/>
    <col min="59" max="59" width="18" style="2" hidden="1" customWidth="1"/>
    <col min="60" max="68" width="14.85546875" style="2" hidden="1" customWidth="1"/>
    <col min="69" max="69" width="18.42578125" style="2" customWidth="1"/>
    <col min="70" max="70" width="19.28515625" style="2" customWidth="1"/>
    <col min="71" max="71" width="17.42578125" style="2" customWidth="1"/>
    <col min="72" max="72" width="13.28515625" style="2" customWidth="1"/>
    <col min="73" max="94" width="14.85546875" style="2" hidden="1" customWidth="1"/>
    <col min="95" max="95" width="14.28515625" style="2" hidden="1" customWidth="1"/>
    <col min="96" max="96" width="14.85546875" style="2" hidden="1" customWidth="1"/>
    <col min="97" max="97" width="13" style="2" hidden="1" customWidth="1"/>
    <col min="98" max="98" width="18.42578125" style="2" customWidth="1"/>
    <col min="99" max="99" width="18.5703125" style="2" customWidth="1"/>
    <col min="100" max="100" width="17.5703125" style="2" customWidth="1"/>
    <col min="101" max="101" width="11.42578125" style="2" customWidth="1"/>
    <col min="102" max="114" width="14.85546875" style="2" hidden="1" customWidth="1"/>
    <col min="115" max="115" width="20.28515625" style="2" hidden="1" customWidth="1"/>
    <col min="116" max="116" width="14.85546875" style="2" hidden="1" customWidth="1"/>
    <col min="117" max="117" width="16.42578125" style="2" hidden="1" customWidth="1"/>
    <col min="118" max="120" width="14.85546875" style="2" hidden="1" customWidth="1"/>
    <col min="121" max="121" width="17.140625" style="2" hidden="1" customWidth="1"/>
    <col min="122" max="122" width="16.140625" style="2" hidden="1" customWidth="1"/>
    <col min="123" max="132" width="14.85546875" style="2" hidden="1" customWidth="1"/>
    <col min="133" max="133" width="16.140625" style="2" hidden="1" customWidth="1"/>
    <col min="134" max="134" width="16.28515625" style="2" hidden="1" customWidth="1"/>
    <col min="135" max="135" width="14.85546875" style="2" hidden="1" customWidth="1"/>
    <col min="136" max="136" width="10.5703125" style="2" hidden="1" customWidth="1"/>
    <col min="137" max="138" width="17" style="2" hidden="1" customWidth="1"/>
    <col min="139" max="139" width="14.85546875" style="2" hidden="1" customWidth="1"/>
    <col min="140" max="229" width="17.28515625" style="4"/>
    <col min="230" max="16384" width="17.28515625" style="2"/>
  </cols>
  <sheetData>
    <row r="1" spans="1:255" s="69" customFormat="1" ht="22.5" x14ac:dyDescent="0.4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  <c r="DP1" s="268"/>
      <c r="DQ1" s="268"/>
      <c r="DR1" s="268"/>
      <c r="DS1" s="268"/>
      <c r="DT1" s="268"/>
      <c r="DU1" s="268"/>
      <c r="DV1" s="268"/>
      <c r="DW1" s="268"/>
      <c r="DX1" s="268"/>
      <c r="DY1" s="268"/>
      <c r="DZ1" s="268"/>
      <c r="EA1" s="268"/>
      <c r="EB1" s="268"/>
      <c r="EC1" s="268"/>
      <c r="ED1" s="268"/>
      <c r="EE1" s="268"/>
      <c r="EF1" s="268"/>
      <c r="EG1" s="268"/>
      <c r="EH1" s="268"/>
      <c r="EI1" s="2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</row>
    <row r="2" spans="1:255" s="69" customFormat="1" ht="17.25" customHeight="1" x14ac:dyDescent="0.4">
      <c r="A2" s="269" t="s">
        <v>81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</row>
    <row r="3" spans="1:255" s="69" customFormat="1" ht="33.75" customHeight="1" x14ac:dyDescent="0.4">
      <c r="B3" s="70"/>
      <c r="C3" s="71"/>
      <c r="D3" s="71"/>
      <c r="E3" s="71"/>
      <c r="F3" s="71"/>
      <c r="G3" s="71"/>
      <c r="H3" s="71"/>
      <c r="I3" s="71"/>
      <c r="J3" s="71"/>
      <c r="K3" s="71"/>
      <c r="L3" s="270"/>
      <c r="M3" s="270"/>
      <c r="N3" s="270"/>
      <c r="O3" s="270"/>
      <c r="P3" s="270"/>
      <c r="Q3" s="71"/>
      <c r="R3" s="72"/>
      <c r="S3" s="72"/>
      <c r="U3" s="73"/>
      <c r="V3" s="73"/>
      <c r="W3" s="73"/>
      <c r="X3" s="73"/>
      <c r="Y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CU3" s="271" t="s">
        <v>1</v>
      </c>
      <c r="CV3" s="271"/>
      <c r="CW3" s="73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</row>
    <row r="4" spans="1:255" s="69" customFormat="1" ht="17.45" customHeight="1" x14ac:dyDescent="0.4">
      <c r="A4" s="272" t="s">
        <v>2</v>
      </c>
      <c r="B4" s="275" t="s">
        <v>3</v>
      </c>
      <c r="C4" s="278" t="s">
        <v>4</v>
      </c>
      <c r="D4" s="278" t="s">
        <v>5</v>
      </c>
      <c r="E4" s="281" t="s">
        <v>6</v>
      </c>
      <c r="F4" s="282"/>
      <c r="G4" s="282"/>
      <c r="H4" s="282"/>
      <c r="I4" s="283"/>
      <c r="J4" s="290" t="s">
        <v>69</v>
      </c>
      <c r="K4" s="291"/>
      <c r="L4" s="291"/>
      <c r="M4" s="291"/>
      <c r="N4" s="291"/>
      <c r="O4" s="292"/>
      <c r="P4" s="299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0"/>
      <c r="BP4" s="300"/>
      <c r="BQ4" s="300"/>
      <c r="BR4" s="300"/>
      <c r="BS4" s="300"/>
      <c r="BT4" s="300"/>
      <c r="BU4" s="300"/>
      <c r="BV4" s="300"/>
      <c r="BW4" s="300"/>
      <c r="BX4" s="300"/>
      <c r="BY4" s="300"/>
      <c r="BZ4" s="300"/>
      <c r="CA4" s="300"/>
      <c r="CB4" s="300"/>
      <c r="CC4" s="300"/>
      <c r="CD4" s="300"/>
      <c r="CE4" s="300"/>
      <c r="CF4" s="300"/>
      <c r="CG4" s="300"/>
      <c r="CH4" s="300"/>
      <c r="CI4" s="300"/>
      <c r="CJ4" s="300"/>
      <c r="CK4" s="300"/>
      <c r="CL4" s="300"/>
      <c r="CM4" s="300"/>
      <c r="CN4" s="300"/>
      <c r="CO4" s="300"/>
      <c r="CP4" s="300"/>
      <c r="CQ4" s="300"/>
      <c r="CR4" s="300"/>
      <c r="CS4" s="300"/>
      <c r="CT4" s="300"/>
      <c r="CU4" s="300"/>
      <c r="CV4" s="300"/>
      <c r="CW4" s="300"/>
      <c r="CX4" s="300"/>
      <c r="CY4" s="300"/>
      <c r="CZ4" s="300"/>
      <c r="DA4" s="300"/>
      <c r="DB4" s="300"/>
      <c r="DC4" s="300"/>
      <c r="DD4" s="300"/>
      <c r="DE4" s="300"/>
      <c r="DF4" s="300"/>
      <c r="DG4" s="300"/>
      <c r="DH4" s="300"/>
      <c r="DI4" s="301"/>
      <c r="DJ4" s="227" t="s">
        <v>8</v>
      </c>
      <c r="DK4" s="302" t="s">
        <v>9</v>
      </c>
      <c r="DL4" s="303"/>
      <c r="DM4" s="304"/>
      <c r="DN4" s="311" t="s">
        <v>10</v>
      </c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227" t="s">
        <v>11</v>
      </c>
      <c r="EG4" s="312" t="s">
        <v>12</v>
      </c>
      <c r="EH4" s="313"/>
      <c r="EI4" s="314"/>
      <c r="EJ4" s="74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</row>
    <row r="5" spans="1:255" s="69" customFormat="1" ht="18" customHeight="1" x14ac:dyDescent="0.4">
      <c r="A5" s="273"/>
      <c r="B5" s="276"/>
      <c r="C5" s="279"/>
      <c r="D5" s="279"/>
      <c r="E5" s="284"/>
      <c r="F5" s="285"/>
      <c r="G5" s="285"/>
      <c r="H5" s="285"/>
      <c r="I5" s="286"/>
      <c r="J5" s="293"/>
      <c r="K5" s="294"/>
      <c r="L5" s="294"/>
      <c r="M5" s="294"/>
      <c r="N5" s="294"/>
      <c r="O5" s="295"/>
      <c r="P5" s="321" t="s">
        <v>13</v>
      </c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322"/>
      <c r="AQ5" s="322"/>
      <c r="AR5" s="322"/>
      <c r="AS5" s="322"/>
      <c r="AT5" s="322"/>
      <c r="AU5" s="322"/>
      <c r="AV5" s="322"/>
      <c r="AW5" s="322"/>
      <c r="AX5" s="322"/>
      <c r="AY5" s="322"/>
      <c r="AZ5" s="322"/>
      <c r="BA5" s="323"/>
      <c r="BB5" s="324" t="s">
        <v>14</v>
      </c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230" t="s">
        <v>15</v>
      </c>
      <c r="BO5" s="231"/>
      <c r="BP5" s="231"/>
      <c r="BQ5" s="325" t="s">
        <v>16</v>
      </c>
      <c r="BR5" s="326"/>
      <c r="BS5" s="326"/>
      <c r="BT5" s="326"/>
      <c r="BU5" s="326"/>
      <c r="BV5" s="326"/>
      <c r="BW5" s="326"/>
      <c r="BX5" s="326"/>
      <c r="BY5" s="326"/>
      <c r="BZ5" s="326"/>
      <c r="CA5" s="326"/>
      <c r="CB5" s="326"/>
      <c r="CC5" s="326"/>
      <c r="CD5" s="326"/>
      <c r="CE5" s="326"/>
      <c r="CF5" s="326"/>
      <c r="CG5" s="327"/>
      <c r="CH5" s="254" t="s">
        <v>17</v>
      </c>
      <c r="CI5" s="253"/>
      <c r="CJ5" s="253"/>
      <c r="CK5" s="253"/>
      <c r="CL5" s="253"/>
      <c r="CM5" s="253"/>
      <c r="CN5" s="253"/>
      <c r="CO5" s="253"/>
      <c r="CP5" s="255"/>
      <c r="CQ5" s="325" t="s">
        <v>18</v>
      </c>
      <c r="CR5" s="326"/>
      <c r="CS5" s="326"/>
      <c r="CT5" s="326"/>
      <c r="CU5" s="326"/>
      <c r="CV5" s="326"/>
      <c r="CW5" s="326"/>
      <c r="CX5" s="326"/>
      <c r="CY5" s="326"/>
      <c r="CZ5" s="326"/>
      <c r="DA5" s="324" t="s">
        <v>19</v>
      </c>
      <c r="DB5" s="324"/>
      <c r="DC5" s="324"/>
      <c r="DD5" s="230" t="s">
        <v>20</v>
      </c>
      <c r="DE5" s="231"/>
      <c r="DF5" s="232"/>
      <c r="DG5" s="230" t="s">
        <v>21</v>
      </c>
      <c r="DH5" s="231"/>
      <c r="DI5" s="232"/>
      <c r="DJ5" s="227"/>
      <c r="DK5" s="305"/>
      <c r="DL5" s="306"/>
      <c r="DM5" s="307"/>
      <c r="DN5" s="249"/>
      <c r="DO5" s="249"/>
      <c r="DP5" s="250"/>
      <c r="DQ5" s="250"/>
      <c r="DR5" s="250"/>
      <c r="DS5" s="250"/>
      <c r="DT5" s="230" t="s">
        <v>22</v>
      </c>
      <c r="DU5" s="231"/>
      <c r="DV5" s="232"/>
      <c r="DW5" s="236"/>
      <c r="DX5" s="237"/>
      <c r="DY5" s="237"/>
      <c r="DZ5" s="237"/>
      <c r="EA5" s="237"/>
      <c r="EB5" s="237"/>
      <c r="EC5" s="237"/>
      <c r="ED5" s="237"/>
      <c r="EE5" s="237"/>
      <c r="EF5" s="227"/>
      <c r="EG5" s="315"/>
      <c r="EH5" s="316"/>
      <c r="EI5" s="317"/>
      <c r="EJ5" s="74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</row>
    <row r="6" spans="1:255" s="69" customFormat="1" ht="65.25" customHeight="1" x14ac:dyDescent="0.4">
      <c r="A6" s="273"/>
      <c r="B6" s="276"/>
      <c r="C6" s="279"/>
      <c r="D6" s="279"/>
      <c r="E6" s="287"/>
      <c r="F6" s="288"/>
      <c r="G6" s="288"/>
      <c r="H6" s="288"/>
      <c r="I6" s="289"/>
      <c r="J6" s="296"/>
      <c r="K6" s="297"/>
      <c r="L6" s="297"/>
      <c r="M6" s="297"/>
      <c r="N6" s="297"/>
      <c r="O6" s="298"/>
      <c r="P6" s="238" t="s">
        <v>23</v>
      </c>
      <c r="Q6" s="239"/>
      <c r="R6" s="239"/>
      <c r="S6" s="239"/>
      <c r="T6" s="240"/>
      <c r="U6" s="241" t="s">
        <v>24</v>
      </c>
      <c r="V6" s="242"/>
      <c r="W6" s="242"/>
      <c r="X6" s="242"/>
      <c r="Y6" s="243"/>
      <c r="Z6" s="241" t="s">
        <v>25</v>
      </c>
      <c r="AA6" s="242"/>
      <c r="AB6" s="242"/>
      <c r="AC6" s="242"/>
      <c r="AD6" s="243"/>
      <c r="AE6" s="241" t="s">
        <v>26</v>
      </c>
      <c r="AF6" s="242"/>
      <c r="AG6" s="242"/>
      <c r="AH6" s="242"/>
      <c r="AI6" s="243"/>
      <c r="AJ6" s="241" t="s">
        <v>70</v>
      </c>
      <c r="AK6" s="242"/>
      <c r="AL6" s="242"/>
      <c r="AM6" s="242"/>
      <c r="AN6" s="243"/>
      <c r="AO6" s="241" t="s">
        <v>28</v>
      </c>
      <c r="AP6" s="242"/>
      <c r="AQ6" s="242"/>
      <c r="AR6" s="242"/>
      <c r="AS6" s="243"/>
      <c r="AT6" s="241" t="s">
        <v>29</v>
      </c>
      <c r="AU6" s="242"/>
      <c r="AV6" s="242"/>
      <c r="AW6" s="242"/>
      <c r="AX6" s="243"/>
      <c r="AY6" s="248" t="s">
        <v>30</v>
      </c>
      <c r="AZ6" s="248"/>
      <c r="BA6" s="248"/>
      <c r="BB6" s="258" t="s">
        <v>31</v>
      </c>
      <c r="BC6" s="259"/>
      <c r="BD6" s="259"/>
      <c r="BE6" s="258" t="s">
        <v>71</v>
      </c>
      <c r="BF6" s="259"/>
      <c r="BG6" s="260"/>
      <c r="BH6" s="261" t="s">
        <v>33</v>
      </c>
      <c r="BI6" s="262"/>
      <c r="BJ6" s="262"/>
      <c r="BK6" s="263" t="s">
        <v>34</v>
      </c>
      <c r="BL6" s="264"/>
      <c r="BM6" s="264"/>
      <c r="BN6" s="233"/>
      <c r="BO6" s="234"/>
      <c r="BP6" s="234"/>
      <c r="BQ6" s="265" t="s">
        <v>35</v>
      </c>
      <c r="BR6" s="266"/>
      <c r="BS6" s="266"/>
      <c r="BT6" s="266"/>
      <c r="BU6" s="267"/>
      <c r="BV6" s="229" t="s">
        <v>36</v>
      </c>
      <c r="BW6" s="229"/>
      <c r="BX6" s="229"/>
      <c r="BY6" s="229" t="s">
        <v>37</v>
      </c>
      <c r="BZ6" s="229"/>
      <c r="CA6" s="229"/>
      <c r="CB6" s="229" t="s">
        <v>38</v>
      </c>
      <c r="CC6" s="229"/>
      <c r="CD6" s="229"/>
      <c r="CE6" s="229" t="s">
        <v>39</v>
      </c>
      <c r="CF6" s="229"/>
      <c r="CG6" s="229"/>
      <c r="CH6" s="229" t="s">
        <v>72</v>
      </c>
      <c r="CI6" s="229"/>
      <c r="CJ6" s="229"/>
      <c r="CK6" s="254" t="s">
        <v>73</v>
      </c>
      <c r="CL6" s="253"/>
      <c r="CM6" s="253"/>
      <c r="CN6" s="229" t="s">
        <v>42</v>
      </c>
      <c r="CO6" s="229"/>
      <c r="CP6" s="229"/>
      <c r="CQ6" s="251" t="s">
        <v>43</v>
      </c>
      <c r="CR6" s="252"/>
      <c r="CS6" s="253"/>
      <c r="CT6" s="254" t="s">
        <v>44</v>
      </c>
      <c r="CU6" s="253"/>
      <c r="CV6" s="253"/>
      <c r="CW6" s="255"/>
      <c r="CX6" s="254" t="s">
        <v>74</v>
      </c>
      <c r="CY6" s="253"/>
      <c r="CZ6" s="253"/>
      <c r="DA6" s="324"/>
      <c r="DB6" s="324"/>
      <c r="DC6" s="324"/>
      <c r="DD6" s="233"/>
      <c r="DE6" s="234"/>
      <c r="DF6" s="235"/>
      <c r="DG6" s="233"/>
      <c r="DH6" s="234"/>
      <c r="DI6" s="235"/>
      <c r="DJ6" s="227"/>
      <c r="DK6" s="308"/>
      <c r="DL6" s="309"/>
      <c r="DM6" s="310"/>
      <c r="DN6" s="230" t="s">
        <v>75</v>
      </c>
      <c r="DO6" s="231"/>
      <c r="DP6" s="232"/>
      <c r="DQ6" s="230" t="s">
        <v>76</v>
      </c>
      <c r="DR6" s="231"/>
      <c r="DS6" s="232"/>
      <c r="DT6" s="233"/>
      <c r="DU6" s="234"/>
      <c r="DV6" s="235"/>
      <c r="DW6" s="230" t="s">
        <v>77</v>
      </c>
      <c r="DX6" s="231"/>
      <c r="DY6" s="232"/>
      <c r="DZ6" s="230" t="s">
        <v>78</v>
      </c>
      <c r="EA6" s="231"/>
      <c r="EB6" s="232"/>
      <c r="EC6" s="256" t="s">
        <v>79</v>
      </c>
      <c r="ED6" s="257"/>
      <c r="EE6" s="257"/>
      <c r="EF6" s="227"/>
      <c r="EG6" s="318"/>
      <c r="EH6" s="319"/>
      <c r="EI6" s="320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</row>
    <row r="7" spans="1:255" s="69" customFormat="1" ht="17.45" customHeight="1" x14ac:dyDescent="0.4">
      <c r="A7" s="273"/>
      <c r="B7" s="276"/>
      <c r="C7" s="279"/>
      <c r="D7" s="279"/>
      <c r="E7" s="226" t="s">
        <v>51</v>
      </c>
      <c r="F7" s="224" t="s">
        <v>80</v>
      </c>
      <c r="G7" s="225" t="s">
        <v>67</v>
      </c>
      <c r="H7" s="228" t="s">
        <v>53</v>
      </c>
      <c r="I7" s="228" t="s">
        <v>54</v>
      </c>
      <c r="J7" s="226" t="s">
        <v>51</v>
      </c>
      <c r="K7" s="244" t="s">
        <v>80</v>
      </c>
      <c r="L7" s="246" t="s">
        <v>67</v>
      </c>
      <c r="M7" s="228" t="s">
        <v>55</v>
      </c>
      <c r="N7" s="228" t="s">
        <v>53</v>
      </c>
      <c r="O7" s="228" t="s">
        <v>54</v>
      </c>
      <c r="P7" s="226" t="s">
        <v>51</v>
      </c>
      <c r="Q7" s="224" t="s">
        <v>80</v>
      </c>
      <c r="R7" s="225" t="s">
        <v>67</v>
      </c>
      <c r="S7" s="228" t="s">
        <v>53</v>
      </c>
      <c r="T7" s="228" t="s">
        <v>54</v>
      </c>
      <c r="U7" s="226" t="s">
        <v>51</v>
      </c>
      <c r="V7" s="224" t="s">
        <v>80</v>
      </c>
      <c r="W7" s="225" t="s">
        <v>67</v>
      </c>
      <c r="X7" s="228" t="s">
        <v>53</v>
      </c>
      <c r="Y7" s="228" t="s">
        <v>54</v>
      </c>
      <c r="Z7" s="226" t="s">
        <v>51</v>
      </c>
      <c r="AA7" s="224" t="s">
        <v>80</v>
      </c>
      <c r="AB7" s="225" t="s">
        <v>67</v>
      </c>
      <c r="AC7" s="228" t="s">
        <v>53</v>
      </c>
      <c r="AD7" s="228" t="s">
        <v>54</v>
      </c>
      <c r="AE7" s="226" t="s">
        <v>51</v>
      </c>
      <c r="AF7" s="224" t="s">
        <v>80</v>
      </c>
      <c r="AG7" s="225" t="s">
        <v>67</v>
      </c>
      <c r="AH7" s="228" t="s">
        <v>53</v>
      </c>
      <c r="AI7" s="228" t="s">
        <v>54</v>
      </c>
      <c r="AJ7" s="226" t="s">
        <v>51</v>
      </c>
      <c r="AK7" s="224" t="s">
        <v>80</v>
      </c>
      <c r="AL7" s="225" t="s">
        <v>67</v>
      </c>
      <c r="AM7" s="228" t="s">
        <v>53</v>
      </c>
      <c r="AN7" s="225" t="s">
        <v>54</v>
      </c>
      <c r="AO7" s="226" t="s">
        <v>51</v>
      </c>
      <c r="AP7" s="224" t="s">
        <v>80</v>
      </c>
      <c r="AQ7" s="225" t="s">
        <v>67</v>
      </c>
      <c r="AR7" s="228" t="s">
        <v>53</v>
      </c>
      <c r="AS7" s="77"/>
      <c r="AT7" s="226" t="s">
        <v>51</v>
      </c>
      <c r="AU7" s="224" t="s">
        <v>80</v>
      </c>
      <c r="AV7" s="225" t="s">
        <v>67</v>
      </c>
      <c r="AW7" s="225" t="s">
        <v>53</v>
      </c>
      <c r="AX7" s="225" t="s">
        <v>54</v>
      </c>
      <c r="AY7" s="226" t="s">
        <v>51</v>
      </c>
      <c r="AZ7" s="224" t="s">
        <v>80</v>
      </c>
      <c r="BA7" s="225" t="s">
        <v>67</v>
      </c>
      <c r="BB7" s="226" t="s">
        <v>51</v>
      </c>
      <c r="BC7" s="224" t="s">
        <v>80</v>
      </c>
      <c r="BD7" s="225" t="s">
        <v>67</v>
      </c>
      <c r="BE7" s="226" t="s">
        <v>51</v>
      </c>
      <c r="BF7" s="224" t="s">
        <v>80</v>
      </c>
      <c r="BG7" s="225" t="s">
        <v>67</v>
      </c>
      <c r="BH7" s="226" t="s">
        <v>51</v>
      </c>
      <c r="BI7" s="224" t="s">
        <v>80</v>
      </c>
      <c r="BJ7" s="225" t="s">
        <v>67</v>
      </c>
      <c r="BK7" s="226" t="s">
        <v>51</v>
      </c>
      <c r="BL7" s="224" t="s">
        <v>80</v>
      </c>
      <c r="BM7" s="225" t="s">
        <v>68</v>
      </c>
      <c r="BN7" s="226" t="s">
        <v>51</v>
      </c>
      <c r="BO7" s="224" t="s">
        <v>80</v>
      </c>
      <c r="BP7" s="225" t="s">
        <v>67</v>
      </c>
      <c r="BQ7" s="226" t="s">
        <v>51</v>
      </c>
      <c r="BR7" s="224" t="s">
        <v>80</v>
      </c>
      <c r="BS7" s="225" t="s">
        <v>64</v>
      </c>
      <c r="BT7" s="228" t="s">
        <v>53</v>
      </c>
      <c r="BU7" s="225" t="s">
        <v>54</v>
      </c>
      <c r="BV7" s="226" t="s">
        <v>51</v>
      </c>
      <c r="BW7" s="224" t="s">
        <v>80</v>
      </c>
      <c r="BX7" s="225" t="s">
        <v>67</v>
      </c>
      <c r="BY7" s="226" t="s">
        <v>51</v>
      </c>
      <c r="BZ7" s="224" t="s">
        <v>80</v>
      </c>
      <c r="CA7" s="225" t="s">
        <v>67</v>
      </c>
      <c r="CB7" s="226" t="s">
        <v>51</v>
      </c>
      <c r="CC7" s="224" t="s">
        <v>80</v>
      </c>
      <c r="CD7" s="225" t="s">
        <v>67</v>
      </c>
      <c r="CE7" s="226" t="s">
        <v>51</v>
      </c>
      <c r="CF7" s="224" t="s">
        <v>80</v>
      </c>
      <c r="CG7" s="225" t="s">
        <v>67</v>
      </c>
      <c r="CH7" s="226" t="s">
        <v>51</v>
      </c>
      <c r="CI7" s="224" t="s">
        <v>80</v>
      </c>
      <c r="CJ7" s="225" t="s">
        <v>67</v>
      </c>
      <c r="CK7" s="226" t="s">
        <v>51</v>
      </c>
      <c r="CL7" s="224" t="s">
        <v>80</v>
      </c>
      <c r="CM7" s="225" t="s">
        <v>67</v>
      </c>
      <c r="CN7" s="226" t="s">
        <v>51</v>
      </c>
      <c r="CO7" s="224" t="s">
        <v>80</v>
      </c>
      <c r="CP7" s="225" t="s">
        <v>67</v>
      </c>
      <c r="CQ7" s="226" t="s">
        <v>51</v>
      </c>
      <c r="CR7" s="224" t="s">
        <v>80</v>
      </c>
      <c r="CS7" s="225" t="s">
        <v>67</v>
      </c>
      <c r="CT7" s="226" t="s">
        <v>51</v>
      </c>
      <c r="CU7" s="224" t="s">
        <v>80</v>
      </c>
      <c r="CV7" s="225" t="s">
        <v>67</v>
      </c>
      <c r="CW7" s="228" t="s">
        <v>53</v>
      </c>
      <c r="CX7" s="226" t="s">
        <v>51</v>
      </c>
      <c r="CY7" s="224" t="s">
        <v>80</v>
      </c>
      <c r="CZ7" s="225" t="s">
        <v>67</v>
      </c>
      <c r="DA7" s="226" t="s">
        <v>51</v>
      </c>
      <c r="DB7" s="224" t="s">
        <v>80</v>
      </c>
      <c r="DC7" s="225" t="s">
        <v>66</v>
      </c>
      <c r="DD7" s="226" t="s">
        <v>51</v>
      </c>
      <c r="DE7" s="224" t="s">
        <v>80</v>
      </c>
      <c r="DF7" s="225" t="s">
        <v>67</v>
      </c>
      <c r="DG7" s="226" t="s">
        <v>51</v>
      </c>
      <c r="DH7" s="224" t="s">
        <v>80</v>
      </c>
      <c r="DI7" s="225" t="s">
        <v>67</v>
      </c>
      <c r="DJ7" s="225" t="s">
        <v>56</v>
      </c>
      <c r="DK7" s="226" t="s">
        <v>51</v>
      </c>
      <c r="DL7" s="224" t="s">
        <v>80</v>
      </c>
      <c r="DM7" s="225" t="s">
        <v>67</v>
      </c>
      <c r="DN7" s="226" t="s">
        <v>51</v>
      </c>
      <c r="DO7" s="224" t="s">
        <v>80</v>
      </c>
      <c r="DP7" s="225" t="s">
        <v>67</v>
      </c>
      <c r="DQ7" s="226" t="s">
        <v>51</v>
      </c>
      <c r="DR7" s="224" t="s">
        <v>80</v>
      </c>
      <c r="DS7" s="225" t="s">
        <v>67</v>
      </c>
      <c r="DT7" s="226" t="s">
        <v>51</v>
      </c>
      <c r="DU7" s="224" t="s">
        <v>80</v>
      </c>
      <c r="DV7" s="225" t="s">
        <v>67</v>
      </c>
      <c r="DW7" s="226" t="s">
        <v>51</v>
      </c>
      <c r="DX7" s="224" t="s">
        <v>80</v>
      </c>
      <c r="DY7" s="225" t="s">
        <v>67</v>
      </c>
      <c r="DZ7" s="226" t="s">
        <v>51</v>
      </c>
      <c r="EA7" s="224" t="s">
        <v>80</v>
      </c>
      <c r="EB7" s="225" t="s">
        <v>67</v>
      </c>
      <c r="EC7" s="226" t="s">
        <v>51</v>
      </c>
      <c r="ED7" s="224" t="s">
        <v>80</v>
      </c>
      <c r="EE7" s="225" t="s">
        <v>67</v>
      </c>
      <c r="EF7" s="227" t="s">
        <v>56</v>
      </c>
      <c r="EG7" s="226" t="s">
        <v>51</v>
      </c>
      <c r="EH7" s="224" t="s">
        <v>80</v>
      </c>
      <c r="EI7" s="225" t="s">
        <v>67</v>
      </c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</row>
    <row r="8" spans="1:255" s="69" customFormat="1" ht="76.5" customHeight="1" x14ac:dyDescent="0.4">
      <c r="A8" s="274"/>
      <c r="B8" s="277"/>
      <c r="C8" s="280"/>
      <c r="D8" s="280"/>
      <c r="E8" s="226"/>
      <c r="F8" s="224"/>
      <c r="G8" s="225"/>
      <c r="H8" s="228"/>
      <c r="I8" s="228"/>
      <c r="J8" s="226"/>
      <c r="K8" s="245"/>
      <c r="L8" s="247"/>
      <c r="M8" s="228"/>
      <c r="N8" s="228"/>
      <c r="O8" s="228"/>
      <c r="P8" s="226"/>
      <c r="Q8" s="224"/>
      <c r="R8" s="225"/>
      <c r="S8" s="228"/>
      <c r="T8" s="228"/>
      <c r="U8" s="226"/>
      <c r="V8" s="224"/>
      <c r="W8" s="225"/>
      <c r="X8" s="228"/>
      <c r="Y8" s="228"/>
      <c r="Z8" s="226"/>
      <c r="AA8" s="224"/>
      <c r="AB8" s="225"/>
      <c r="AC8" s="228"/>
      <c r="AD8" s="228"/>
      <c r="AE8" s="226"/>
      <c r="AF8" s="224"/>
      <c r="AG8" s="225"/>
      <c r="AH8" s="228"/>
      <c r="AI8" s="228"/>
      <c r="AJ8" s="226"/>
      <c r="AK8" s="224"/>
      <c r="AL8" s="225"/>
      <c r="AM8" s="228"/>
      <c r="AN8" s="225"/>
      <c r="AO8" s="226"/>
      <c r="AP8" s="224"/>
      <c r="AQ8" s="225"/>
      <c r="AR8" s="228"/>
      <c r="AS8" s="80" t="s">
        <v>54</v>
      </c>
      <c r="AT8" s="226"/>
      <c r="AU8" s="224"/>
      <c r="AV8" s="225"/>
      <c r="AW8" s="225"/>
      <c r="AX8" s="225"/>
      <c r="AY8" s="226"/>
      <c r="AZ8" s="224"/>
      <c r="BA8" s="225"/>
      <c r="BB8" s="226"/>
      <c r="BC8" s="224"/>
      <c r="BD8" s="225"/>
      <c r="BE8" s="226"/>
      <c r="BF8" s="224"/>
      <c r="BG8" s="225"/>
      <c r="BH8" s="226"/>
      <c r="BI8" s="224"/>
      <c r="BJ8" s="225"/>
      <c r="BK8" s="226"/>
      <c r="BL8" s="224"/>
      <c r="BM8" s="225"/>
      <c r="BN8" s="226"/>
      <c r="BO8" s="224"/>
      <c r="BP8" s="225"/>
      <c r="BQ8" s="226"/>
      <c r="BR8" s="224"/>
      <c r="BS8" s="225"/>
      <c r="BT8" s="228"/>
      <c r="BU8" s="225"/>
      <c r="BV8" s="226"/>
      <c r="BW8" s="224"/>
      <c r="BX8" s="225"/>
      <c r="BY8" s="226"/>
      <c r="BZ8" s="224"/>
      <c r="CA8" s="225"/>
      <c r="CB8" s="226"/>
      <c r="CC8" s="224"/>
      <c r="CD8" s="225"/>
      <c r="CE8" s="226"/>
      <c r="CF8" s="224"/>
      <c r="CG8" s="225"/>
      <c r="CH8" s="226"/>
      <c r="CI8" s="224"/>
      <c r="CJ8" s="225"/>
      <c r="CK8" s="226"/>
      <c r="CL8" s="224"/>
      <c r="CM8" s="225"/>
      <c r="CN8" s="226"/>
      <c r="CO8" s="224"/>
      <c r="CP8" s="225"/>
      <c r="CQ8" s="226"/>
      <c r="CR8" s="224"/>
      <c r="CS8" s="225"/>
      <c r="CT8" s="226"/>
      <c r="CU8" s="224"/>
      <c r="CV8" s="225"/>
      <c r="CW8" s="228"/>
      <c r="CX8" s="226"/>
      <c r="CY8" s="224"/>
      <c r="CZ8" s="225"/>
      <c r="DA8" s="226"/>
      <c r="DB8" s="224"/>
      <c r="DC8" s="225"/>
      <c r="DD8" s="226"/>
      <c r="DE8" s="224"/>
      <c r="DF8" s="225"/>
      <c r="DG8" s="226"/>
      <c r="DH8" s="224"/>
      <c r="DI8" s="225"/>
      <c r="DJ8" s="225"/>
      <c r="DK8" s="226"/>
      <c r="DL8" s="224"/>
      <c r="DM8" s="225"/>
      <c r="DN8" s="226"/>
      <c r="DO8" s="224"/>
      <c r="DP8" s="225"/>
      <c r="DQ8" s="226"/>
      <c r="DR8" s="224"/>
      <c r="DS8" s="225"/>
      <c r="DT8" s="226"/>
      <c r="DU8" s="224"/>
      <c r="DV8" s="225"/>
      <c r="DW8" s="226"/>
      <c r="DX8" s="224"/>
      <c r="DY8" s="225"/>
      <c r="DZ8" s="226"/>
      <c r="EA8" s="224"/>
      <c r="EB8" s="225"/>
      <c r="EC8" s="226"/>
      <c r="ED8" s="224"/>
      <c r="EE8" s="225"/>
      <c r="EF8" s="227"/>
      <c r="EG8" s="226"/>
      <c r="EH8" s="224"/>
      <c r="EI8" s="225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</row>
    <row r="9" spans="1:255" s="69" customFormat="1" ht="22.5" x14ac:dyDescent="0.4">
      <c r="A9" s="81"/>
      <c r="B9" s="82">
        <v>1</v>
      </c>
      <c r="C9" s="83">
        <v>2</v>
      </c>
      <c r="D9" s="81">
        <v>3</v>
      </c>
      <c r="E9" s="83">
        <v>4</v>
      </c>
      <c r="F9" s="81">
        <v>5</v>
      </c>
      <c r="G9" s="83">
        <v>6</v>
      </c>
      <c r="H9" s="81">
        <v>7</v>
      </c>
      <c r="I9" s="83">
        <v>8</v>
      </c>
      <c r="J9" s="81">
        <v>2</v>
      </c>
      <c r="K9" s="83">
        <v>3</v>
      </c>
      <c r="L9" s="81">
        <v>4</v>
      </c>
      <c r="M9" s="84" t="s">
        <v>57</v>
      </c>
      <c r="N9" s="83">
        <v>6</v>
      </c>
      <c r="O9" s="81">
        <v>13</v>
      </c>
      <c r="P9" s="83">
        <v>7</v>
      </c>
      <c r="Q9" s="81">
        <v>8</v>
      </c>
      <c r="R9" s="83">
        <v>9</v>
      </c>
      <c r="S9" s="81">
        <v>10</v>
      </c>
      <c r="T9" s="83">
        <v>18</v>
      </c>
      <c r="U9" s="81">
        <v>19</v>
      </c>
      <c r="V9" s="83">
        <v>20</v>
      </c>
      <c r="W9" s="81">
        <v>21</v>
      </c>
      <c r="X9" s="83">
        <v>22</v>
      </c>
      <c r="Y9" s="81">
        <v>23</v>
      </c>
      <c r="Z9" s="83">
        <v>24</v>
      </c>
      <c r="AA9" s="81">
        <v>25</v>
      </c>
      <c r="AB9" s="83">
        <v>26</v>
      </c>
      <c r="AC9" s="81">
        <v>27</v>
      </c>
      <c r="AD9" s="83">
        <v>28</v>
      </c>
      <c r="AE9" s="81">
        <v>29</v>
      </c>
      <c r="AF9" s="83">
        <v>30</v>
      </c>
      <c r="AG9" s="81">
        <v>31</v>
      </c>
      <c r="AH9" s="83">
        <v>32</v>
      </c>
      <c r="AI9" s="81">
        <v>33</v>
      </c>
      <c r="AJ9" s="83">
        <v>11</v>
      </c>
      <c r="AK9" s="81">
        <v>12</v>
      </c>
      <c r="AL9" s="83">
        <v>13</v>
      </c>
      <c r="AM9" s="81">
        <v>14</v>
      </c>
      <c r="AN9" s="83">
        <v>38</v>
      </c>
      <c r="AO9" s="81">
        <v>15</v>
      </c>
      <c r="AP9" s="83">
        <v>16</v>
      </c>
      <c r="AQ9" s="81">
        <v>17</v>
      </c>
      <c r="AR9" s="83">
        <v>18</v>
      </c>
      <c r="AS9" s="81">
        <v>43</v>
      </c>
      <c r="AT9" s="83">
        <v>44</v>
      </c>
      <c r="AU9" s="81">
        <v>45</v>
      </c>
      <c r="AV9" s="83">
        <v>46</v>
      </c>
      <c r="AW9" s="81">
        <v>47</v>
      </c>
      <c r="AX9" s="83">
        <v>48</v>
      </c>
      <c r="AY9" s="81">
        <v>49</v>
      </c>
      <c r="AZ9" s="83">
        <v>50</v>
      </c>
      <c r="BA9" s="81">
        <v>51</v>
      </c>
      <c r="BB9" s="83">
        <v>52</v>
      </c>
      <c r="BC9" s="81">
        <v>53</v>
      </c>
      <c r="BD9" s="83">
        <v>54</v>
      </c>
      <c r="BE9" s="81">
        <v>55</v>
      </c>
      <c r="BF9" s="83">
        <v>56</v>
      </c>
      <c r="BG9" s="81">
        <v>57</v>
      </c>
      <c r="BH9" s="83">
        <v>58</v>
      </c>
      <c r="BI9" s="81">
        <v>59</v>
      </c>
      <c r="BJ9" s="83">
        <v>60</v>
      </c>
      <c r="BK9" s="81">
        <v>61</v>
      </c>
      <c r="BL9" s="83">
        <v>62</v>
      </c>
      <c r="BM9" s="81">
        <v>63</v>
      </c>
      <c r="BN9" s="83">
        <v>64</v>
      </c>
      <c r="BO9" s="81">
        <v>65</v>
      </c>
      <c r="BP9" s="83">
        <v>66</v>
      </c>
      <c r="BQ9" s="81">
        <v>19</v>
      </c>
      <c r="BR9" s="83">
        <v>20</v>
      </c>
      <c r="BS9" s="81">
        <v>21</v>
      </c>
      <c r="BT9" s="83">
        <v>22</v>
      </c>
      <c r="BU9" s="81">
        <v>71</v>
      </c>
      <c r="BV9" s="83">
        <v>72</v>
      </c>
      <c r="BW9" s="81">
        <v>73</v>
      </c>
      <c r="BX9" s="83">
        <v>74</v>
      </c>
      <c r="BY9" s="81">
        <v>75</v>
      </c>
      <c r="BZ9" s="83">
        <v>76</v>
      </c>
      <c r="CA9" s="81">
        <v>77</v>
      </c>
      <c r="CB9" s="83">
        <v>78</v>
      </c>
      <c r="CC9" s="81">
        <v>79</v>
      </c>
      <c r="CD9" s="83">
        <v>80</v>
      </c>
      <c r="CE9" s="81">
        <v>81</v>
      </c>
      <c r="CF9" s="83">
        <v>82</v>
      </c>
      <c r="CG9" s="81">
        <v>83</v>
      </c>
      <c r="CH9" s="83">
        <v>84</v>
      </c>
      <c r="CI9" s="81">
        <v>85</v>
      </c>
      <c r="CJ9" s="83">
        <v>86</v>
      </c>
      <c r="CK9" s="81">
        <v>87</v>
      </c>
      <c r="CL9" s="83">
        <v>88</v>
      </c>
      <c r="CM9" s="81">
        <v>89</v>
      </c>
      <c r="CN9" s="83">
        <v>90</v>
      </c>
      <c r="CO9" s="81">
        <v>91</v>
      </c>
      <c r="CP9" s="83">
        <v>92</v>
      </c>
      <c r="CQ9" s="81">
        <v>23</v>
      </c>
      <c r="CR9" s="83">
        <v>24</v>
      </c>
      <c r="CS9" s="81">
        <v>25</v>
      </c>
      <c r="CT9" s="83">
        <v>26</v>
      </c>
      <c r="CU9" s="81">
        <v>27</v>
      </c>
      <c r="CV9" s="83">
        <v>28</v>
      </c>
      <c r="CW9" s="83">
        <v>22</v>
      </c>
      <c r="CX9" s="81">
        <v>99</v>
      </c>
      <c r="CY9" s="83">
        <v>100</v>
      </c>
      <c r="CZ9" s="81">
        <v>101</v>
      </c>
      <c r="DA9" s="83">
        <v>102</v>
      </c>
      <c r="DB9" s="81">
        <v>103</v>
      </c>
      <c r="DC9" s="83">
        <v>104</v>
      </c>
      <c r="DD9" s="81">
        <v>105</v>
      </c>
      <c r="DE9" s="83">
        <v>106</v>
      </c>
      <c r="DF9" s="81">
        <v>107</v>
      </c>
      <c r="DG9" s="83">
        <v>108</v>
      </c>
      <c r="DH9" s="81">
        <v>109</v>
      </c>
      <c r="DI9" s="83">
        <v>110</v>
      </c>
      <c r="DJ9" s="81">
        <v>111</v>
      </c>
      <c r="DK9" s="83">
        <v>112</v>
      </c>
      <c r="DL9" s="81">
        <v>113</v>
      </c>
      <c r="DM9" s="83">
        <v>114</v>
      </c>
      <c r="DN9" s="81">
        <v>115</v>
      </c>
      <c r="DO9" s="83">
        <v>116</v>
      </c>
      <c r="DP9" s="81">
        <v>117</v>
      </c>
      <c r="DQ9" s="83">
        <v>118</v>
      </c>
      <c r="DR9" s="81">
        <v>119</v>
      </c>
      <c r="DS9" s="83">
        <v>120</v>
      </c>
      <c r="DT9" s="81">
        <v>121</v>
      </c>
      <c r="DU9" s="83">
        <v>122</v>
      </c>
      <c r="DV9" s="81">
        <v>123</v>
      </c>
      <c r="DW9" s="83">
        <v>124</v>
      </c>
      <c r="DX9" s="81">
        <v>125</v>
      </c>
      <c r="DY9" s="83">
        <v>126</v>
      </c>
      <c r="DZ9" s="81">
        <v>127</v>
      </c>
      <c r="EA9" s="83">
        <v>128</v>
      </c>
      <c r="EB9" s="81">
        <v>129</v>
      </c>
      <c r="EC9" s="83">
        <v>130</v>
      </c>
      <c r="ED9" s="81">
        <v>131</v>
      </c>
      <c r="EE9" s="83">
        <v>132</v>
      </c>
      <c r="EF9" s="81">
        <v>133</v>
      </c>
      <c r="EG9" s="83">
        <v>134</v>
      </c>
      <c r="EH9" s="81">
        <v>135</v>
      </c>
      <c r="EI9" s="83">
        <v>136</v>
      </c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</row>
    <row r="10" spans="1:255" s="69" customFormat="1" ht="34.5" customHeight="1" x14ac:dyDescent="0.4">
      <c r="A10" s="87">
        <v>1</v>
      </c>
      <c r="B10" s="88" t="s">
        <v>58</v>
      </c>
      <c r="C10" s="89">
        <v>123908.5621</v>
      </c>
      <c r="D10" s="90">
        <v>637739.43220000004</v>
      </c>
      <c r="E10" s="91">
        <f t="shared" ref="E10:G14" si="0">DK10+EG10-EC10</f>
        <v>5915830.6999999993</v>
      </c>
      <c r="F10" s="92">
        <f t="shared" si="0"/>
        <v>4436873.0249999994</v>
      </c>
      <c r="G10" s="92">
        <f t="shared" si="0"/>
        <v>2138455.6682000002</v>
      </c>
      <c r="H10" s="92">
        <f>+G10/F10*100</f>
        <v>48.197360081090004</v>
      </c>
      <c r="I10" s="92">
        <f>G10/E10*100</f>
        <v>36.148020060817501</v>
      </c>
      <c r="J10" s="91">
        <f t="shared" ref="J10:L14" si="1">U10+Z10+AJ10+AO10+AT10+AY10+BN10+BV10+BY10+CB10+CE10+CH10+CN10+CQ10+CX10+DA10+DG10+AE10</f>
        <v>574597.6</v>
      </c>
      <c r="K10" s="92">
        <f t="shared" si="1"/>
        <v>430948.2</v>
      </c>
      <c r="L10" s="92">
        <f t="shared" si="1"/>
        <v>377758.32820000016</v>
      </c>
      <c r="M10" s="92">
        <f>+L10-K10</f>
        <v>-53189.871799999848</v>
      </c>
      <c r="N10" s="92">
        <f>+L10/K10*100</f>
        <v>87.657479065929536</v>
      </c>
      <c r="O10" s="92">
        <f>L10/J10*100</f>
        <v>65.743109299447156</v>
      </c>
      <c r="P10" s="91">
        <f t="shared" ref="P10:Q14" si="2">U10+Z10+AE10</f>
        <v>111076.79999999999</v>
      </c>
      <c r="Q10" s="92">
        <f>V10+AA10+AF10</f>
        <v>83307.599999999991</v>
      </c>
      <c r="R10" s="92">
        <f>W10+AB10+AG10</f>
        <v>47498.640300000145</v>
      </c>
      <c r="S10" s="92">
        <f>+R10/Q10*100</f>
        <v>57.015974893047151</v>
      </c>
      <c r="T10" s="93">
        <f>R10/P10*100</f>
        <v>42.761981169785365</v>
      </c>
      <c r="U10" s="91">
        <v>19007.400000000001</v>
      </c>
      <c r="V10" s="90">
        <f>+U10/12*9</f>
        <v>14255.550000000001</v>
      </c>
      <c r="W10" s="89">
        <v>1826.01</v>
      </c>
      <c r="X10" s="90">
        <f>+W10/V10*100</f>
        <v>12.80911644938287</v>
      </c>
      <c r="Y10" s="90">
        <f t="shared" ref="Y10:Y16" si="3">W10/U10*100</f>
        <v>9.6068373370371543</v>
      </c>
      <c r="Z10" s="91">
        <v>3200</v>
      </c>
      <c r="AA10" s="90">
        <f>+Z10/12*9</f>
        <v>2400</v>
      </c>
      <c r="AB10" s="89">
        <v>10081.707</v>
      </c>
      <c r="AC10" s="90">
        <f>+AB10/AA10*100</f>
        <v>420.07112500000005</v>
      </c>
      <c r="AD10" s="90">
        <f>+AB10/Z10*100</f>
        <v>315.05334375000001</v>
      </c>
      <c r="AE10" s="91">
        <v>88869.4</v>
      </c>
      <c r="AF10" s="90">
        <f>+AE10/12*9</f>
        <v>66652.049999999988</v>
      </c>
      <c r="AG10" s="90">
        <v>35590.92330000014</v>
      </c>
      <c r="AH10" s="90">
        <f>+AG10/AF10*100</f>
        <v>53.39809248177685</v>
      </c>
      <c r="AI10" s="90">
        <f>AG10/AE10*100</f>
        <v>40.048569361332632</v>
      </c>
      <c r="AJ10" s="91">
        <v>212590.3</v>
      </c>
      <c r="AK10" s="90">
        <f>+AJ10/12*9</f>
        <v>159442.72500000001</v>
      </c>
      <c r="AL10" s="89">
        <v>131147.43599999999</v>
      </c>
      <c r="AM10" s="90">
        <f>+AL10/AK10*100</f>
        <v>82.253634337973082</v>
      </c>
      <c r="AN10" s="90">
        <f>AL10/AJ10*100</f>
        <v>61.690225753479808</v>
      </c>
      <c r="AO10" s="91">
        <v>6644</v>
      </c>
      <c r="AP10" s="90">
        <f>+AO10/12*9</f>
        <v>4983</v>
      </c>
      <c r="AQ10" s="89">
        <v>6493.0709999999999</v>
      </c>
      <c r="AR10" s="90">
        <f>+AQ10/AP10*100</f>
        <v>130.3044551475015</v>
      </c>
      <c r="AS10" s="90">
        <f>AQ10/AO10*100</f>
        <v>97.728341360626132</v>
      </c>
      <c r="AT10" s="91">
        <v>8500</v>
      </c>
      <c r="AU10" s="90">
        <f>+AT10/12*9</f>
        <v>6375</v>
      </c>
      <c r="AV10" s="89">
        <v>6984.2</v>
      </c>
      <c r="AW10" s="90">
        <f>+AV10/AU10*100</f>
        <v>109.55607843137254</v>
      </c>
      <c r="AX10" s="90">
        <f>AV10/AT10*100</f>
        <v>82.167058823529402</v>
      </c>
      <c r="AY10" s="91">
        <v>0</v>
      </c>
      <c r="AZ10" s="90">
        <f>+AY10/12*4</f>
        <v>0</v>
      </c>
      <c r="BA10" s="90">
        <v>0</v>
      </c>
      <c r="BB10" s="91">
        <v>0</v>
      </c>
      <c r="BC10" s="90">
        <f>+BB10/12*4</f>
        <v>0</v>
      </c>
      <c r="BD10" s="90">
        <v>0</v>
      </c>
      <c r="BE10" s="91">
        <v>2342636.6</v>
      </c>
      <c r="BF10" s="90">
        <f>+BE10/12*9</f>
        <v>1756977.4500000002</v>
      </c>
      <c r="BG10" s="89">
        <v>1755232.2</v>
      </c>
      <c r="BH10" s="91">
        <v>3049.9</v>
      </c>
      <c r="BI10" s="90">
        <f>+BH10/12*9</f>
        <v>2287.4250000000002</v>
      </c>
      <c r="BJ10" s="89">
        <v>3656.1</v>
      </c>
      <c r="BK10" s="91">
        <v>0</v>
      </c>
      <c r="BL10" s="90">
        <f>+BK10/12*6</f>
        <v>0</v>
      </c>
      <c r="BM10" s="90">
        <v>0</v>
      </c>
      <c r="BN10" s="91">
        <v>0</v>
      </c>
      <c r="BO10" s="90">
        <f>+BN10/12*4</f>
        <v>0</v>
      </c>
      <c r="BP10" s="90">
        <v>0</v>
      </c>
      <c r="BQ10" s="91">
        <f t="shared" ref="BQ10:BS14" si="4">BV10+BY10+CB10+CE10</f>
        <v>174521.09999999998</v>
      </c>
      <c r="BR10" s="90">
        <f t="shared" si="4"/>
        <v>130890.825</v>
      </c>
      <c r="BS10" s="90">
        <f>BX10+CA10+CD10+CG10</f>
        <v>119155.371</v>
      </c>
      <c r="BT10" s="90">
        <f>+BS10/BR10*100</f>
        <v>91.034166069317692</v>
      </c>
      <c r="BU10" s="90">
        <f>BS10/BQ10*100</f>
        <v>68.275624551988273</v>
      </c>
      <c r="BV10" s="91">
        <v>105392.9</v>
      </c>
      <c r="BW10" s="90">
        <f>+BV10/12*9</f>
        <v>79044.675000000003</v>
      </c>
      <c r="BX10" s="89">
        <v>70561.251300000004</v>
      </c>
      <c r="BY10" s="91">
        <v>41592.199999999997</v>
      </c>
      <c r="BZ10" s="90">
        <f>+BY10/12*9</f>
        <v>31194.149999999998</v>
      </c>
      <c r="CA10" s="89">
        <v>22720.812999999998</v>
      </c>
      <c r="CB10" s="94">
        <v>0</v>
      </c>
      <c r="CC10" s="90">
        <f>+CB10/12*9</f>
        <v>0</v>
      </c>
      <c r="CD10" s="89">
        <v>0</v>
      </c>
      <c r="CE10" s="91">
        <v>27536</v>
      </c>
      <c r="CF10" s="90">
        <f>+CE10/12*9</f>
        <v>20652</v>
      </c>
      <c r="CG10" s="89">
        <v>25873.306700000001</v>
      </c>
      <c r="CH10" s="91">
        <v>0</v>
      </c>
      <c r="CI10" s="90">
        <f>+CH10/12*9</f>
        <v>0</v>
      </c>
      <c r="CJ10" s="90">
        <v>0</v>
      </c>
      <c r="CK10" s="91">
        <v>2227.1999999999998</v>
      </c>
      <c r="CL10" s="90">
        <f>+CK10/12*9</f>
        <v>1670.3999999999999</v>
      </c>
      <c r="CM10" s="89">
        <v>1559.04</v>
      </c>
      <c r="CN10" s="91">
        <v>0</v>
      </c>
      <c r="CO10" s="90">
        <f>+CN10/12*8</f>
        <v>0</v>
      </c>
      <c r="CP10" s="90">
        <v>42</v>
      </c>
      <c r="CQ10" s="91">
        <v>51265.4</v>
      </c>
      <c r="CR10" s="90">
        <f>+CQ10/12*9</f>
        <v>38449.050000000003</v>
      </c>
      <c r="CS10" s="89">
        <v>26888.878000000001</v>
      </c>
      <c r="CT10" s="91">
        <v>28165.4</v>
      </c>
      <c r="CU10" s="90">
        <f>+CT10/12*9</f>
        <v>21124.050000000003</v>
      </c>
      <c r="CV10" s="89">
        <v>12919.777</v>
      </c>
      <c r="CW10" s="90">
        <f>+CV10/CU10*100</f>
        <v>61.161458148413772</v>
      </c>
      <c r="CX10" s="91">
        <v>0</v>
      </c>
      <c r="CY10" s="90">
        <f>+CX10/12*9</f>
        <v>0</v>
      </c>
      <c r="CZ10" s="89">
        <v>3808.375</v>
      </c>
      <c r="DA10" s="91">
        <v>0</v>
      </c>
      <c r="DB10" s="90">
        <f>+DA10/12*9</f>
        <v>0</v>
      </c>
      <c r="DC10" s="89">
        <v>100</v>
      </c>
      <c r="DD10" s="91">
        <v>0</v>
      </c>
      <c r="DE10" s="90">
        <f>+DD10/12*9</f>
        <v>0</v>
      </c>
      <c r="DF10" s="90">
        <v>0</v>
      </c>
      <c r="DG10" s="91">
        <v>10000</v>
      </c>
      <c r="DH10" s="90">
        <f>+DG10/12*9</f>
        <v>7500</v>
      </c>
      <c r="DI10" s="89">
        <v>35640.356899999999</v>
      </c>
      <c r="DJ10" s="95">
        <v>0</v>
      </c>
      <c r="DK10" s="91">
        <f t="shared" ref="DK10:DM14" si="5">U10+Z10+AJ10+AO10+AT10+AY10+BB10+BE10+BH10+BK10+BN10+BV10+BY10+CB10+CE10+CH10+CK10+CN10+CQ10+CX10+DA10+DD10+DG10+AE10</f>
        <v>2922511.3000000003</v>
      </c>
      <c r="DL10" s="90">
        <f t="shared" si="5"/>
        <v>2191883.4749999996</v>
      </c>
      <c r="DM10" s="90">
        <f t="shared" si="5"/>
        <v>2138205.6682000002</v>
      </c>
      <c r="DN10" s="91">
        <v>196968.6</v>
      </c>
      <c r="DO10" s="90">
        <f>+DN10/12*9</f>
        <v>147726.44999999998</v>
      </c>
      <c r="DP10" s="90">
        <v>250</v>
      </c>
      <c r="DQ10" s="96">
        <v>2796350.8</v>
      </c>
      <c r="DR10" s="90">
        <f>+DQ10/12*9</f>
        <v>2097263.0999999996</v>
      </c>
      <c r="DS10" s="89">
        <v>0</v>
      </c>
      <c r="DT10" s="97">
        <v>0</v>
      </c>
      <c r="DU10" s="90">
        <f>+DT10/12*4</f>
        <v>0</v>
      </c>
      <c r="DV10" s="95">
        <v>0</v>
      </c>
      <c r="DW10" s="97">
        <v>0</v>
      </c>
      <c r="DX10" s="90">
        <f>+DW10/12*9</f>
        <v>0</v>
      </c>
      <c r="DY10" s="89">
        <v>0</v>
      </c>
      <c r="DZ10" s="97">
        <v>0</v>
      </c>
      <c r="EA10" s="90">
        <f>+DZ10/12*4</f>
        <v>0</v>
      </c>
      <c r="EB10" s="95">
        <v>0</v>
      </c>
      <c r="EC10" s="91">
        <v>856753.4</v>
      </c>
      <c r="ED10" s="90">
        <f>+EC10/12*9</f>
        <v>642565.05000000005</v>
      </c>
      <c r="EE10" s="95">
        <v>0</v>
      </c>
      <c r="EF10" s="95">
        <v>0</v>
      </c>
      <c r="EG10" s="91">
        <f>DN10+DQ10+DT10+DW10+DZ10+EC10</f>
        <v>3850072.8</v>
      </c>
      <c r="EH10" s="90">
        <f t="shared" ref="EG10:EH14" si="6">DO10+DR10+DU10+DX10+EA10+ED10</f>
        <v>2887554.5999999996</v>
      </c>
      <c r="EI10" s="90">
        <f>DP10+DS10+DV10+DY10+EB10+EE10+EF10</f>
        <v>250</v>
      </c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</row>
    <row r="11" spans="1:255" s="69" customFormat="1" ht="34.5" customHeight="1" x14ac:dyDescent="0.4">
      <c r="A11" s="87">
        <v>2</v>
      </c>
      <c r="B11" s="88" t="s">
        <v>59</v>
      </c>
      <c r="C11" s="89">
        <v>12923.777700000001</v>
      </c>
      <c r="D11" s="90">
        <v>350549.19650000002</v>
      </c>
      <c r="E11" s="91">
        <f t="shared" si="0"/>
        <v>3357626.6711999997</v>
      </c>
      <c r="F11" s="92">
        <f t="shared" si="0"/>
        <v>2518220.0033999998</v>
      </c>
      <c r="G11" s="92">
        <f t="shared" si="0"/>
        <v>2323786.5888</v>
      </c>
      <c r="H11" s="92">
        <f t="shared" ref="H11:H16" si="7">+G11/F11*100</f>
        <v>92.278934551489399</v>
      </c>
      <c r="I11" s="92">
        <f>G11/E11*100</f>
        <v>69.209200913617053</v>
      </c>
      <c r="J11" s="91">
        <f t="shared" si="1"/>
        <v>957806.10000000009</v>
      </c>
      <c r="K11" s="92">
        <f t="shared" si="1"/>
        <v>718354.57499999995</v>
      </c>
      <c r="L11" s="92">
        <f t="shared" si="1"/>
        <v>495787.96679999994</v>
      </c>
      <c r="M11" s="92">
        <f>+L11-K11</f>
        <v>-222566.60820000002</v>
      </c>
      <c r="N11" s="92">
        <f>+L11/K11*100</f>
        <v>69.017165624649905</v>
      </c>
      <c r="O11" s="92">
        <f>L11/J11*100</f>
        <v>51.762874218487418</v>
      </c>
      <c r="P11" s="91">
        <f t="shared" si="2"/>
        <v>202112.7</v>
      </c>
      <c r="Q11" s="92">
        <f t="shared" si="2"/>
        <v>151584.52499999999</v>
      </c>
      <c r="R11" s="92">
        <f>W11+AB11+AG11</f>
        <v>87248.318599999955</v>
      </c>
      <c r="S11" s="92">
        <f t="shared" ref="S11:S16" si="8">+R11/Q11*100</f>
        <v>57.557536694461362</v>
      </c>
      <c r="T11" s="93">
        <f>R11/P11*100</f>
        <v>43.168152520846022</v>
      </c>
      <c r="U11" s="91">
        <v>9068.4</v>
      </c>
      <c r="V11" s="90">
        <f t="shared" ref="V11:V16" si="9">+U11/12*9</f>
        <v>6801.2999999999993</v>
      </c>
      <c r="W11" s="89">
        <v>7065.6433999999999</v>
      </c>
      <c r="X11" s="90">
        <f t="shared" ref="X11:X16" si="10">+W11/V11*100</f>
        <v>103.88665990325381</v>
      </c>
      <c r="Y11" s="90">
        <f t="shared" si="3"/>
        <v>77.914994927440347</v>
      </c>
      <c r="Z11" s="91">
        <v>26724.9</v>
      </c>
      <c r="AA11" s="90">
        <f t="shared" ref="AA11:AA16" si="11">+Z11/12*9</f>
        <v>20043.675000000003</v>
      </c>
      <c r="AB11" s="89">
        <v>25160.775399999999</v>
      </c>
      <c r="AC11" s="90">
        <f t="shared" ref="AC11:AC16" si="12">+AB11/AA11*100</f>
        <v>125.5297514053685</v>
      </c>
      <c r="AD11" s="90">
        <f t="shared" ref="AD11:AD16" si="13">+AB11/Z11*100</f>
        <v>94.147313554026383</v>
      </c>
      <c r="AE11" s="91">
        <v>166319.4</v>
      </c>
      <c r="AF11" s="90">
        <f t="shared" ref="AF11:AF16" si="14">+AE11/12*9</f>
        <v>124739.54999999999</v>
      </c>
      <c r="AG11" s="90">
        <v>55021.899799999956</v>
      </c>
      <c r="AH11" s="90">
        <f>+AG11/AF11*100</f>
        <v>44.109426240514708</v>
      </c>
      <c r="AI11" s="90">
        <f>AG11/AE11*100</f>
        <v>33.082069680386027</v>
      </c>
      <c r="AJ11" s="91">
        <v>409673.8</v>
      </c>
      <c r="AK11" s="90">
        <f t="shared" ref="AK11:AK16" si="15">+AJ11/12*9</f>
        <v>307255.34999999998</v>
      </c>
      <c r="AL11" s="89">
        <v>207902.57740000001</v>
      </c>
      <c r="AM11" s="90">
        <f>+AL11/AK11*100</f>
        <v>67.66442875608189</v>
      </c>
      <c r="AN11" s="90">
        <f>AL11/AJ11*100</f>
        <v>50.748321567061403</v>
      </c>
      <c r="AO11" s="91">
        <v>11739.4</v>
      </c>
      <c r="AP11" s="90">
        <f t="shared" ref="AP11:AP16" si="16">+AO11/12*9</f>
        <v>8804.5499999999993</v>
      </c>
      <c r="AQ11" s="89">
        <v>15859.9998</v>
      </c>
      <c r="AR11" s="90">
        <f>+AQ11/AP11*100</f>
        <v>180.13413291991074</v>
      </c>
      <c r="AS11" s="90">
        <f>AQ11/AO11*100</f>
        <v>135.10059968993303</v>
      </c>
      <c r="AT11" s="91">
        <v>15000</v>
      </c>
      <c r="AU11" s="90">
        <f t="shared" ref="AU11:AU16" si="17">+AT11/12*9</f>
        <v>11250</v>
      </c>
      <c r="AV11" s="89">
        <v>13899.8</v>
      </c>
      <c r="AW11" s="90">
        <f>+AV11/AU11*100</f>
        <v>123.55377777777777</v>
      </c>
      <c r="AX11" s="90">
        <f>AV11/AT11*100</f>
        <v>92.665333333333336</v>
      </c>
      <c r="AY11" s="91">
        <v>0</v>
      </c>
      <c r="AZ11" s="90">
        <f t="shared" ref="AZ11:AZ16" si="18">+AY11/12*4</f>
        <v>0</v>
      </c>
      <c r="BA11" s="90">
        <v>0</v>
      </c>
      <c r="BB11" s="91">
        <v>0</v>
      </c>
      <c r="BC11" s="90">
        <f t="shared" ref="BC11:BC16" si="19">+BB11/12*4</f>
        <v>0</v>
      </c>
      <c r="BD11" s="90">
        <v>0</v>
      </c>
      <c r="BE11" s="91">
        <v>2155823.6</v>
      </c>
      <c r="BF11" s="90">
        <f t="shared" ref="BF11:BF16" si="20">+BE11/12*9</f>
        <v>1616867.7000000002</v>
      </c>
      <c r="BG11" s="89">
        <v>1615816.2</v>
      </c>
      <c r="BH11" s="91">
        <v>9804.9</v>
      </c>
      <c r="BI11" s="90">
        <f t="shared" ref="BI11:BI16" si="21">+BH11/12*9</f>
        <v>7353.6749999999993</v>
      </c>
      <c r="BJ11" s="89">
        <v>8089</v>
      </c>
      <c r="BK11" s="91">
        <v>0</v>
      </c>
      <c r="BL11" s="90">
        <f t="shared" ref="BL11:BL16" si="22">+BK11/12*6</f>
        <v>0</v>
      </c>
      <c r="BM11" s="90">
        <v>0</v>
      </c>
      <c r="BN11" s="91">
        <v>0</v>
      </c>
      <c r="BO11" s="90">
        <f t="shared" ref="BO11:BO16" si="23">+BN11/12*4</f>
        <v>0</v>
      </c>
      <c r="BP11" s="90">
        <v>0</v>
      </c>
      <c r="BQ11" s="91">
        <f t="shared" si="4"/>
        <v>57796.399999999994</v>
      </c>
      <c r="BR11" s="90">
        <f t="shared" si="4"/>
        <v>43347.299999999996</v>
      </c>
      <c r="BS11" s="90">
        <f t="shared" si="4"/>
        <v>29321.464</v>
      </c>
      <c r="BT11" s="90">
        <f t="shared" ref="BT11:BT16" si="24">+BS11/BR11*100</f>
        <v>67.643115026772151</v>
      </c>
      <c r="BU11" s="90">
        <f>BS11/BQ11*100</f>
        <v>50.732336270079117</v>
      </c>
      <c r="BV11" s="91">
        <v>34547.699999999997</v>
      </c>
      <c r="BW11" s="90">
        <f t="shared" ref="BW11:BW16" si="25">+BV11/12*9</f>
        <v>25910.774999999998</v>
      </c>
      <c r="BX11" s="89">
        <v>6710.0290000000005</v>
      </c>
      <c r="BY11" s="91">
        <v>6325</v>
      </c>
      <c r="BZ11" s="90">
        <f t="shared" ref="BZ11:BZ16" si="26">+BY11/12*9</f>
        <v>4743.75</v>
      </c>
      <c r="CA11" s="89">
        <v>9986.6</v>
      </c>
      <c r="CB11" s="94">
        <v>3526.7</v>
      </c>
      <c r="CC11" s="90">
        <f t="shared" ref="CC11:CC16" si="27">+CB11/12*9</f>
        <v>2645.0249999999996</v>
      </c>
      <c r="CD11" s="89">
        <v>1707.335</v>
      </c>
      <c r="CE11" s="91">
        <v>13397</v>
      </c>
      <c r="CF11" s="90">
        <f t="shared" ref="CF11:CF16" si="28">+CE11/12*9</f>
        <v>10047.75</v>
      </c>
      <c r="CG11" s="89">
        <v>10917.5</v>
      </c>
      <c r="CH11" s="91">
        <v>0</v>
      </c>
      <c r="CI11" s="90">
        <f t="shared" ref="CI11:CI14" si="29">+CH11/12*9</f>
        <v>0</v>
      </c>
      <c r="CJ11" s="90">
        <v>0</v>
      </c>
      <c r="CK11" s="91">
        <v>4454.3999999999996</v>
      </c>
      <c r="CL11" s="90">
        <f t="shared" ref="CL11:CL16" si="30">+CK11/12*9</f>
        <v>3340.7999999999997</v>
      </c>
      <c r="CM11" s="89">
        <v>3118.08</v>
      </c>
      <c r="CN11" s="91">
        <v>0</v>
      </c>
      <c r="CO11" s="90">
        <f t="shared" ref="CO11:CO16" si="31">+CN11/12*8</f>
        <v>0</v>
      </c>
      <c r="CP11" s="90">
        <v>0</v>
      </c>
      <c r="CQ11" s="91">
        <v>203749.5</v>
      </c>
      <c r="CR11" s="90">
        <f t="shared" ref="CR11:CR16" si="32">+CQ11/12*9</f>
        <v>152812.125</v>
      </c>
      <c r="CS11" s="89">
        <v>133556.71</v>
      </c>
      <c r="CT11" s="91">
        <v>74712</v>
      </c>
      <c r="CU11" s="90">
        <f t="shared" ref="CU11:CU16" si="33">+CT11/12*9</f>
        <v>56034</v>
      </c>
      <c r="CV11" s="89">
        <v>44203.188999999998</v>
      </c>
      <c r="CW11" s="90">
        <f t="shared" ref="CW11:CW16" si="34">+CV11/CU11*100</f>
        <v>78.886370774886672</v>
      </c>
      <c r="CX11" s="91">
        <v>8000</v>
      </c>
      <c r="CY11" s="90">
        <f t="shared" ref="CY11:CY16" si="35">+CX11/12*9</f>
        <v>6000</v>
      </c>
      <c r="CZ11" s="89">
        <v>2421.5700000000002</v>
      </c>
      <c r="DA11" s="91">
        <v>500</v>
      </c>
      <c r="DB11" s="90">
        <f t="shared" ref="DB11:DB16" si="36">+DA11/12*9</f>
        <v>375</v>
      </c>
      <c r="DC11" s="89">
        <v>130</v>
      </c>
      <c r="DD11" s="91">
        <v>0</v>
      </c>
      <c r="DE11" s="90">
        <f t="shared" ref="DE11:DE16" si="37">+DD11/12*9</f>
        <v>0</v>
      </c>
      <c r="DF11" s="90">
        <v>0</v>
      </c>
      <c r="DG11" s="91">
        <v>49234.3</v>
      </c>
      <c r="DH11" s="90">
        <f t="shared" ref="DH11:DH16" si="38">+DG11/12*9</f>
        <v>36925.725000000006</v>
      </c>
      <c r="DI11" s="89">
        <v>5447.527</v>
      </c>
      <c r="DJ11" s="95">
        <v>0</v>
      </c>
      <c r="DK11" s="91">
        <f t="shared" si="5"/>
        <v>3127889</v>
      </c>
      <c r="DL11" s="90">
        <f t="shared" si="5"/>
        <v>2345916.75</v>
      </c>
      <c r="DM11" s="90">
        <f t="shared" si="5"/>
        <v>2122811.2467999998</v>
      </c>
      <c r="DN11" s="91">
        <v>0</v>
      </c>
      <c r="DO11" s="90">
        <f t="shared" ref="DO11:DO16" si="39">+DN11/12*9</f>
        <v>0</v>
      </c>
      <c r="DP11" s="90">
        <v>0</v>
      </c>
      <c r="DQ11" s="96">
        <v>229737.67120000001</v>
      </c>
      <c r="DR11" s="90">
        <f t="shared" ref="DR11:DR16" si="40">+DQ11/12*9</f>
        <v>172303.25339999999</v>
      </c>
      <c r="DS11" s="89">
        <v>200422.342</v>
      </c>
      <c r="DT11" s="97">
        <v>0</v>
      </c>
      <c r="DU11" s="90">
        <f t="shared" ref="DU11:DU16" si="41">+DT11/12*4</f>
        <v>0</v>
      </c>
      <c r="DV11" s="95">
        <v>0</v>
      </c>
      <c r="DW11" s="97">
        <v>0</v>
      </c>
      <c r="DX11" s="90">
        <f t="shared" ref="DX11:DX16" si="42">+DW11/12*9</f>
        <v>0</v>
      </c>
      <c r="DY11" s="89">
        <v>553</v>
      </c>
      <c r="DZ11" s="97">
        <v>0</v>
      </c>
      <c r="EA11" s="90">
        <f t="shared" ref="EA11:EA16" si="43">+DZ11/12*4</f>
        <v>0</v>
      </c>
      <c r="EB11" s="95">
        <v>0</v>
      </c>
      <c r="EC11" s="91">
        <v>920000</v>
      </c>
      <c r="ED11" s="90">
        <f t="shared" ref="ED11:ED16" si="44">+EC11/12*9</f>
        <v>690000</v>
      </c>
      <c r="EE11" s="95">
        <v>353059.95299999998</v>
      </c>
      <c r="EF11" s="95">
        <v>0</v>
      </c>
      <c r="EG11" s="91">
        <f t="shared" si="6"/>
        <v>1149737.6712</v>
      </c>
      <c r="EH11" s="90">
        <f t="shared" si="6"/>
        <v>862303.25340000005</v>
      </c>
      <c r="EI11" s="90">
        <f>DP11+DS11+DV11+DY11+EB11+EE11+EF11</f>
        <v>554035.29499999993</v>
      </c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</row>
    <row r="12" spans="1:255" s="69" customFormat="1" ht="34.5" customHeight="1" x14ac:dyDescent="0.4">
      <c r="A12" s="87">
        <v>3</v>
      </c>
      <c r="B12" s="88" t="s">
        <v>60</v>
      </c>
      <c r="C12" s="89">
        <v>35331.213799999998</v>
      </c>
      <c r="D12" s="90">
        <v>23831.5533</v>
      </c>
      <c r="E12" s="91">
        <f t="shared" si="0"/>
        <v>1140784.3557</v>
      </c>
      <c r="F12" s="92">
        <f t="shared" si="0"/>
        <v>855588.26677500003</v>
      </c>
      <c r="G12" s="92">
        <f t="shared" si="0"/>
        <v>811427.7779000001</v>
      </c>
      <c r="H12" s="92">
        <f t="shared" si="7"/>
        <v>94.838581758319833</v>
      </c>
      <c r="I12" s="92">
        <f>G12/E12*100</f>
        <v>71.128936318739889</v>
      </c>
      <c r="J12" s="91">
        <f t="shared" si="1"/>
        <v>283396</v>
      </c>
      <c r="K12" s="92">
        <f t="shared" si="1"/>
        <v>212547</v>
      </c>
      <c r="L12" s="92">
        <f t="shared" si="1"/>
        <v>193627.97789999991</v>
      </c>
      <c r="M12" s="92">
        <f>+L12-K12</f>
        <v>-18919.022100000089</v>
      </c>
      <c r="N12" s="92">
        <f>+L12/K12*100</f>
        <v>91.098899490465598</v>
      </c>
      <c r="O12" s="92">
        <f>L12/J12*100</f>
        <v>68.324174617849195</v>
      </c>
      <c r="P12" s="91">
        <f t="shared" si="2"/>
        <v>46086</v>
      </c>
      <c r="Q12" s="92">
        <f t="shared" si="2"/>
        <v>34564.5</v>
      </c>
      <c r="R12" s="92">
        <f>W12+AB12+AG12</f>
        <v>34316.382699999929</v>
      </c>
      <c r="S12" s="92">
        <f t="shared" si="8"/>
        <v>99.282161466244062</v>
      </c>
      <c r="T12" s="93">
        <f>R12/P12*100</f>
        <v>74.461621099683057</v>
      </c>
      <c r="U12" s="91">
        <v>10</v>
      </c>
      <c r="V12" s="90">
        <f t="shared" si="9"/>
        <v>7.5</v>
      </c>
      <c r="W12" s="89">
        <v>0</v>
      </c>
      <c r="X12" s="90">
        <f t="shared" si="10"/>
        <v>0</v>
      </c>
      <c r="Y12" s="90">
        <f t="shared" si="3"/>
        <v>0</v>
      </c>
      <c r="Z12" s="91">
        <v>11031</v>
      </c>
      <c r="AA12" s="90">
        <f t="shared" si="11"/>
        <v>8273.25</v>
      </c>
      <c r="AB12" s="89">
        <v>5342.7511999999997</v>
      </c>
      <c r="AC12" s="90">
        <f t="shared" si="12"/>
        <v>64.578626295591206</v>
      </c>
      <c r="AD12" s="90">
        <f t="shared" si="13"/>
        <v>48.433969721693408</v>
      </c>
      <c r="AE12" s="91">
        <v>35045</v>
      </c>
      <c r="AF12" s="90">
        <f t="shared" si="14"/>
        <v>26283.75</v>
      </c>
      <c r="AG12" s="90">
        <v>28973.63149999993</v>
      </c>
      <c r="AH12" s="90">
        <f>+AG12/AF12*100</f>
        <v>110.23400960669589</v>
      </c>
      <c r="AI12" s="90">
        <f>AG12/AE12*100</f>
        <v>82.675507205021916</v>
      </c>
      <c r="AJ12" s="91">
        <v>64147</v>
      </c>
      <c r="AK12" s="90">
        <f t="shared" si="15"/>
        <v>48110.25</v>
      </c>
      <c r="AL12" s="89">
        <v>42093.487200000003</v>
      </c>
      <c r="AM12" s="90">
        <f>+AL12/AK12*100</f>
        <v>87.49380267198778</v>
      </c>
      <c r="AN12" s="90">
        <f>AL12/AJ12*100</f>
        <v>65.620352003990831</v>
      </c>
      <c r="AO12" s="91">
        <v>7554</v>
      </c>
      <c r="AP12" s="90">
        <f t="shared" si="16"/>
        <v>5665.5</v>
      </c>
      <c r="AQ12" s="89">
        <v>18778.240000000002</v>
      </c>
      <c r="AR12" s="90">
        <f>+AQ12/AP12*100</f>
        <v>331.44894537110588</v>
      </c>
      <c r="AS12" s="90">
        <f>AQ12/AO12*100</f>
        <v>248.58670902832941</v>
      </c>
      <c r="AT12" s="91">
        <v>1000</v>
      </c>
      <c r="AU12" s="90">
        <f t="shared" si="17"/>
        <v>750</v>
      </c>
      <c r="AV12" s="89">
        <v>763.5</v>
      </c>
      <c r="AW12" s="90">
        <f>+AV12/AU12*100</f>
        <v>101.8</v>
      </c>
      <c r="AX12" s="90">
        <f>AV12/AT12*100</f>
        <v>76.349999999999994</v>
      </c>
      <c r="AY12" s="91">
        <v>0</v>
      </c>
      <c r="AZ12" s="90">
        <f t="shared" si="18"/>
        <v>0</v>
      </c>
      <c r="BA12" s="90">
        <v>0</v>
      </c>
      <c r="BB12" s="91">
        <v>0</v>
      </c>
      <c r="BC12" s="90">
        <f t="shared" si="19"/>
        <v>0</v>
      </c>
      <c r="BD12" s="90">
        <v>0</v>
      </c>
      <c r="BE12" s="91">
        <v>814792.5</v>
      </c>
      <c r="BF12" s="90">
        <f t="shared" si="20"/>
        <v>611094.375</v>
      </c>
      <c r="BG12" s="89">
        <v>611550</v>
      </c>
      <c r="BH12" s="91">
        <v>1089</v>
      </c>
      <c r="BI12" s="90">
        <f t="shared" si="21"/>
        <v>816.75</v>
      </c>
      <c r="BJ12" s="89">
        <v>898.8</v>
      </c>
      <c r="BK12" s="91">
        <v>0</v>
      </c>
      <c r="BL12" s="90">
        <f t="shared" si="22"/>
        <v>0</v>
      </c>
      <c r="BM12" s="90">
        <v>0</v>
      </c>
      <c r="BN12" s="91">
        <v>0</v>
      </c>
      <c r="BO12" s="90">
        <f t="shared" si="23"/>
        <v>0</v>
      </c>
      <c r="BP12" s="90">
        <v>0</v>
      </c>
      <c r="BQ12" s="91">
        <f t="shared" si="4"/>
        <v>74678</v>
      </c>
      <c r="BR12" s="90">
        <f t="shared" si="4"/>
        <v>56008.5</v>
      </c>
      <c r="BS12" s="90">
        <f t="shared" si="4"/>
        <v>29680.682000000001</v>
      </c>
      <c r="BT12" s="90">
        <f t="shared" si="24"/>
        <v>52.993174250337006</v>
      </c>
      <c r="BU12" s="90">
        <f>BS12/BQ12*100</f>
        <v>39.744880687752755</v>
      </c>
      <c r="BV12" s="91">
        <v>71098</v>
      </c>
      <c r="BW12" s="90">
        <f t="shared" si="25"/>
        <v>53323.5</v>
      </c>
      <c r="BX12" s="89">
        <v>27243.621999999999</v>
      </c>
      <c r="BY12" s="91">
        <v>0</v>
      </c>
      <c r="BZ12" s="90">
        <f t="shared" si="26"/>
        <v>0</v>
      </c>
      <c r="CA12" s="89">
        <v>0</v>
      </c>
      <c r="CB12" s="94">
        <v>0</v>
      </c>
      <c r="CC12" s="90">
        <f t="shared" si="27"/>
        <v>0</v>
      </c>
      <c r="CD12" s="89">
        <v>0</v>
      </c>
      <c r="CE12" s="91">
        <v>3580</v>
      </c>
      <c r="CF12" s="90">
        <f t="shared" si="28"/>
        <v>2685</v>
      </c>
      <c r="CG12" s="89">
        <v>2437.06</v>
      </c>
      <c r="CH12" s="91">
        <v>0</v>
      </c>
      <c r="CI12" s="90">
        <f t="shared" si="29"/>
        <v>0</v>
      </c>
      <c r="CJ12" s="90">
        <v>0</v>
      </c>
      <c r="CK12" s="91">
        <v>1999</v>
      </c>
      <c r="CL12" s="90">
        <f t="shared" si="30"/>
        <v>1499.25</v>
      </c>
      <c r="CM12" s="89">
        <v>1399.3</v>
      </c>
      <c r="CN12" s="91">
        <v>0</v>
      </c>
      <c r="CO12" s="90">
        <f t="shared" si="31"/>
        <v>0</v>
      </c>
      <c r="CP12" s="90">
        <v>0</v>
      </c>
      <c r="CQ12" s="91">
        <v>48622</v>
      </c>
      <c r="CR12" s="90">
        <f t="shared" si="32"/>
        <v>36466.5</v>
      </c>
      <c r="CS12" s="89">
        <v>33290.053999999996</v>
      </c>
      <c r="CT12" s="91">
        <v>19600</v>
      </c>
      <c r="CU12" s="90">
        <f t="shared" si="33"/>
        <v>14700</v>
      </c>
      <c r="CV12" s="89">
        <v>14215.654</v>
      </c>
      <c r="CW12" s="90">
        <f t="shared" si="34"/>
        <v>96.705129251700683</v>
      </c>
      <c r="CX12" s="91">
        <v>300</v>
      </c>
      <c r="CY12" s="90">
        <f t="shared" si="35"/>
        <v>225</v>
      </c>
      <c r="CZ12" s="89">
        <v>1411.75</v>
      </c>
      <c r="DA12" s="91">
        <v>1000</v>
      </c>
      <c r="DB12" s="90">
        <f t="shared" si="36"/>
        <v>750</v>
      </c>
      <c r="DC12" s="89">
        <v>0</v>
      </c>
      <c r="DD12" s="91">
        <v>20000</v>
      </c>
      <c r="DE12" s="90">
        <f t="shared" si="37"/>
        <v>15000</v>
      </c>
      <c r="DF12" s="90">
        <v>0</v>
      </c>
      <c r="DG12" s="91">
        <v>40009</v>
      </c>
      <c r="DH12" s="90">
        <f t="shared" si="38"/>
        <v>30006.75</v>
      </c>
      <c r="DI12" s="89">
        <v>33293.881999999998</v>
      </c>
      <c r="DJ12" s="95">
        <v>0</v>
      </c>
      <c r="DK12" s="91">
        <f t="shared" si="5"/>
        <v>1121276.5</v>
      </c>
      <c r="DL12" s="90">
        <f t="shared" si="5"/>
        <v>840957.375</v>
      </c>
      <c r="DM12" s="90">
        <f t="shared" si="5"/>
        <v>807476.07790000003</v>
      </c>
      <c r="DN12" s="91">
        <v>0</v>
      </c>
      <c r="DO12" s="90">
        <f t="shared" si="39"/>
        <v>0</v>
      </c>
      <c r="DP12" s="90">
        <v>0</v>
      </c>
      <c r="DQ12" s="96">
        <v>19507.8557</v>
      </c>
      <c r="DR12" s="90">
        <f t="shared" si="40"/>
        <v>14630.891775</v>
      </c>
      <c r="DS12" s="89">
        <v>3951.7</v>
      </c>
      <c r="DT12" s="97">
        <v>0</v>
      </c>
      <c r="DU12" s="90">
        <f t="shared" si="41"/>
        <v>0</v>
      </c>
      <c r="DV12" s="95">
        <v>0</v>
      </c>
      <c r="DW12" s="97">
        <v>0</v>
      </c>
      <c r="DX12" s="90">
        <f t="shared" si="42"/>
        <v>0</v>
      </c>
      <c r="DY12" s="89">
        <v>0</v>
      </c>
      <c r="DZ12" s="97">
        <v>0</v>
      </c>
      <c r="EA12" s="90">
        <f t="shared" si="43"/>
        <v>0</v>
      </c>
      <c r="EB12" s="95">
        <v>0</v>
      </c>
      <c r="EC12" s="91">
        <v>220300</v>
      </c>
      <c r="ED12" s="90">
        <f t="shared" si="44"/>
        <v>165225</v>
      </c>
      <c r="EE12" s="95">
        <v>160000</v>
      </c>
      <c r="EF12" s="95">
        <v>0</v>
      </c>
      <c r="EG12" s="91">
        <f t="shared" si="6"/>
        <v>239807.85570000001</v>
      </c>
      <c r="EH12" s="90">
        <f t="shared" si="6"/>
        <v>179855.891775</v>
      </c>
      <c r="EI12" s="90">
        <f>DP12+DS12+DV12+DY12+EB12+EE12+EF12</f>
        <v>163951.70000000001</v>
      </c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</row>
    <row r="13" spans="1:255" s="69" customFormat="1" ht="34.5" customHeight="1" x14ac:dyDescent="0.4">
      <c r="A13" s="87">
        <v>4</v>
      </c>
      <c r="B13" s="88" t="s">
        <v>61</v>
      </c>
      <c r="C13" s="89">
        <v>140843.5569</v>
      </c>
      <c r="D13" s="90">
        <v>1281160.8918999999</v>
      </c>
      <c r="E13" s="91">
        <f t="shared" si="0"/>
        <v>6138428.0422</v>
      </c>
      <c r="F13" s="92">
        <f t="shared" si="0"/>
        <v>4603821.0316500003</v>
      </c>
      <c r="G13" s="92">
        <f t="shared" si="0"/>
        <v>4545568.5364999995</v>
      </c>
      <c r="H13" s="92">
        <f t="shared" si="7"/>
        <v>98.734692448956395</v>
      </c>
      <c r="I13" s="92">
        <f>G13/E13*100</f>
        <v>74.051019336717303</v>
      </c>
      <c r="J13" s="91">
        <f t="shared" si="1"/>
        <v>1211493</v>
      </c>
      <c r="K13" s="92">
        <f t="shared" si="1"/>
        <v>908619.75</v>
      </c>
      <c r="L13" s="92">
        <f t="shared" si="1"/>
        <v>699864.96449999954</v>
      </c>
      <c r="M13" s="92">
        <f>+L13-K13</f>
        <v>-208754.78550000046</v>
      </c>
      <c r="N13" s="92">
        <f>+L13/K13*100</f>
        <v>77.02506626121648</v>
      </c>
      <c r="O13" s="92">
        <f>L13/J13*100</f>
        <v>57.768799695912364</v>
      </c>
      <c r="P13" s="91">
        <f t="shared" si="2"/>
        <v>302524</v>
      </c>
      <c r="Q13" s="92">
        <f t="shared" si="2"/>
        <v>226893</v>
      </c>
      <c r="R13" s="92">
        <f>W13+AB13+AG13</f>
        <v>88710.676399999647</v>
      </c>
      <c r="S13" s="92">
        <f t="shared" si="8"/>
        <v>39.098022592146805</v>
      </c>
      <c r="T13" s="93">
        <f>R13/P13*100</f>
        <v>29.3235169441101</v>
      </c>
      <c r="U13" s="91">
        <v>0</v>
      </c>
      <c r="V13" s="90">
        <f t="shared" si="9"/>
        <v>0</v>
      </c>
      <c r="W13" s="89">
        <v>660.59299999999996</v>
      </c>
      <c r="X13" s="90" t="e">
        <f t="shared" si="10"/>
        <v>#DIV/0!</v>
      </c>
      <c r="Y13" s="90" t="e">
        <f t="shared" si="3"/>
        <v>#DIV/0!</v>
      </c>
      <c r="Z13" s="91">
        <v>21350</v>
      </c>
      <c r="AA13" s="90">
        <f t="shared" si="11"/>
        <v>16012.5</v>
      </c>
      <c r="AB13" s="89">
        <v>13553.89</v>
      </c>
      <c r="AC13" s="90">
        <f t="shared" si="12"/>
        <v>84.645683060109292</v>
      </c>
      <c r="AD13" s="90">
        <f t="shared" si="13"/>
        <v>63.484262295081962</v>
      </c>
      <c r="AE13" s="91">
        <v>281174</v>
      </c>
      <c r="AF13" s="90">
        <f t="shared" si="14"/>
        <v>210880.5</v>
      </c>
      <c r="AG13" s="90">
        <v>74496.19339999964</v>
      </c>
      <c r="AH13" s="90">
        <f>+AG13/AF13*100</f>
        <v>35.326259848587057</v>
      </c>
      <c r="AI13" s="90">
        <f>AG13/AE13*100</f>
        <v>26.494694886440296</v>
      </c>
      <c r="AJ13" s="91">
        <v>612366</v>
      </c>
      <c r="AK13" s="90">
        <f t="shared" si="15"/>
        <v>459274.5</v>
      </c>
      <c r="AL13" s="89">
        <v>289366.70799999998</v>
      </c>
      <c r="AM13" s="90">
        <f>+AL13/AK13*100</f>
        <v>63.005176207257307</v>
      </c>
      <c r="AN13" s="90">
        <f>AL13/AJ13*100</f>
        <v>47.25388215544298</v>
      </c>
      <c r="AO13" s="91">
        <v>19863</v>
      </c>
      <c r="AP13" s="90">
        <f t="shared" si="16"/>
        <v>14897.25</v>
      </c>
      <c r="AQ13" s="89">
        <v>20895.485000000001</v>
      </c>
      <c r="AR13" s="90">
        <f>+AQ13/AP13*100</f>
        <v>140.26404202117843</v>
      </c>
      <c r="AS13" s="90">
        <f>AQ13/AO13*100</f>
        <v>105.1980315158838</v>
      </c>
      <c r="AT13" s="91">
        <v>19000</v>
      </c>
      <c r="AU13" s="90">
        <f t="shared" si="17"/>
        <v>14250</v>
      </c>
      <c r="AV13" s="89">
        <v>12138.7</v>
      </c>
      <c r="AW13" s="90">
        <f>+AV13/AU13*100</f>
        <v>85.183859649122823</v>
      </c>
      <c r="AX13" s="90">
        <f>AV13/AT13*100</f>
        <v>63.887894736842114</v>
      </c>
      <c r="AY13" s="91">
        <v>0</v>
      </c>
      <c r="AZ13" s="90">
        <f t="shared" si="18"/>
        <v>0</v>
      </c>
      <c r="BA13" s="90">
        <v>0</v>
      </c>
      <c r="BB13" s="91">
        <v>0</v>
      </c>
      <c r="BC13" s="90">
        <f t="shared" si="19"/>
        <v>0</v>
      </c>
      <c r="BD13" s="90">
        <v>0</v>
      </c>
      <c r="BE13" s="91">
        <v>3645956.6</v>
      </c>
      <c r="BF13" s="90">
        <f t="shared" si="20"/>
        <v>2734467.45</v>
      </c>
      <c r="BG13" s="89">
        <v>2734467.6</v>
      </c>
      <c r="BH13" s="91">
        <v>3486</v>
      </c>
      <c r="BI13" s="90">
        <f t="shared" si="21"/>
        <v>2614.5</v>
      </c>
      <c r="BJ13" s="89">
        <v>2952</v>
      </c>
      <c r="BK13" s="91">
        <v>0</v>
      </c>
      <c r="BL13" s="90">
        <f t="shared" si="22"/>
        <v>0</v>
      </c>
      <c r="BM13" s="90">
        <v>0</v>
      </c>
      <c r="BN13" s="91">
        <v>0</v>
      </c>
      <c r="BO13" s="90">
        <f t="shared" si="23"/>
        <v>0</v>
      </c>
      <c r="BP13" s="90">
        <v>0</v>
      </c>
      <c r="BQ13" s="91">
        <f t="shared" si="4"/>
        <v>54905</v>
      </c>
      <c r="BR13" s="90">
        <f t="shared" si="4"/>
        <v>41178.75</v>
      </c>
      <c r="BS13" s="90">
        <f t="shared" si="4"/>
        <v>31826.580999999998</v>
      </c>
      <c r="BT13" s="90">
        <f t="shared" si="24"/>
        <v>77.28884679598093</v>
      </c>
      <c r="BU13" s="90">
        <f>BS13/BQ13*100</f>
        <v>57.966635096985698</v>
      </c>
      <c r="BV13" s="91">
        <v>41465</v>
      </c>
      <c r="BW13" s="90">
        <f t="shared" si="25"/>
        <v>31098.75</v>
      </c>
      <c r="BX13" s="89">
        <v>14627.894</v>
      </c>
      <c r="BY13" s="91">
        <v>4900</v>
      </c>
      <c r="BZ13" s="90">
        <f t="shared" si="26"/>
        <v>3675</v>
      </c>
      <c r="CA13" s="89">
        <v>8284.7170000000006</v>
      </c>
      <c r="CB13" s="94">
        <v>0</v>
      </c>
      <c r="CC13" s="90">
        <f t="shared" si="27"/>
        <v>0</v>
      </c>
      <c r="CD13" s="89">
        <v>0</v>
      </c>
      <c r="CE13" s="91">
        <v>8540</v>
      </c>
      <c r="CF13" s="90">
        <f t="shared" si="28"/>
        <v>6405</v>
      </c>
      <c r="CG13" s="89">
        <v>8913.9699999999993</v>
      </c>
      <c r="CH13" s="91">
        <v>0</v>
      </c>
      <c r="CI13" s="90">
        <f t="shared" si="29"/>
        <v>0</v>
      </c>
      <c r="CJ13" s="90">
        <v>0</v>
      </c>
      <c r="CK13" s="91">
        <v>4454.3999999999996</v>
      </c>
      <c r="CL13" s="90">
        <f t="shared" si="30"/>
        <v>3340.7999999999997</v>
      </c>
      <c r="CM13" s="89">
        <v>3118.08</v>
      </c>
      <c r="CN13" s="91">
        <v>0</v>
      </c>
      <c r="CO13" s="90">
        <f t="shared" si="31"/>
        <v>0</v>
      </c>
      <c r="CP13" s="90">
        <v>314.8</v>
      </c>
      <c r="CQ13" s="91">
        <v>193335</v>
      </c>
      <c r="CR13" s="90">
        <f t="shared" si="32"/>
        <v>145001.25</v>
      </c>
      <c r="CS13" s="89">
        <v>127931.31909999999</v>
      </c>
      <c r="CT13" s="91">
        <v>114000</v>
      </c>
      <c r="CU13" s="90">
        <f t="shared" si="33"/>
        <v>85500</v>
      </c>
      <c r="CV13" s="89">
        <v>52329.030100000004</v>
      </c>
      <c r="CW13" s="90">
        <f t="shared" si="34"/>
        <v>61.203543976608188</v>
      </c>
      <c r="CX13" s="91">
        <v>8000</v>
      </c>
      <c r="CY13" s="90">
        <f t="shared" si="35"/>
        <v>6000</v>
      </c>
      <c r="CZ13" s="89">
        <v>8024.9080000000004</v>
      </c>
      <c r="DA13" s="91">
        <v>1500</v>
      </c>
      <c r="DB13" s="90">
        <f t="shared" si="36"/>
        <v>1125</v>
      </c>
      <c r="DC13" s="89">
        <v>1180</v>
      </c>
      <c r="DD13" s="91">
        <v>0</v>
      </c>
      <c r="DE13" s="90">
        <f t="shared" si="37"/>
        <v>0</v>
      </c>
      <c r="DF13" s="90">
        <v>0</v>
      </c>
      <c r="DG13" s="91">
        <v>0</v>
      </c>
      <c r="DH13" s="90">
        <f t="shared" si="38"/>
        <v>0</v>
      </c>
      <c r="DI13" s="89">
        <v>119475.787</v>
      </c>
      <c r="DJ13" s="100">
        <v>-4870.8</v>
      </c>
      <c r="DK13" s="91">
        <f t="shared" si="5"/>
        <v>4865390</v>
      </c>
      <c r="DL13" s="90">
        <f t="shared" si="5"/>
        <v>3649042.5</v>
      </c>
      <c r="DM13" s="90">
        <f t="shared" si="5"/>
        <v>3440402.6444999999</v>
      </c>
      <c r="DN13" s="91">
        <v>0</v>
      </c>
      <c r="DO13" s="90">
        <f t="shared" si="39"/>
        <v>0</v>
      </c>
      <c r="DP13" s="90">
        <v>0</v>
      </c>
      <c r="DQ13" s="96">
        <v>1273038.0422</v>
      </c>
      <c r="DR13" s="90">
        <f t="shared" si="40"/>
        <v>954778.53165000002</v>
      </c>
      <c r="DS13" s="89">
        <v>1103245.892</v>
      </c>
      <c r="DT13" s="97">
        <v>0</v>
      </c>
      <c r="DU13" s="90">
        <f t="shared" si="41"/>
        <v>0</v>
      </c>
      <c r="DV13" s="95">
        <v>0</v>
      </c>
      <c r="DW13" s="97">
        <v>0</v>
      </c>
      <c r="DX13" s="90">
        <f t="shared" si="42"/>
        <v>0</v>
      </c>
      <c r="DY13" s="89">
        <v>1920</v>
      </c>
      <c r="DZ13" s="97">
        <v>0</v>
      </c>
      <c r="EA13" s="90">
        <f t="shared" si="43"/>
        <v>0</v>
      </c>
      <c r="EB13" s="95">
        <v>0</v>
      </c>
      <c r="EC13" s="91">
        <v>657100</v>
      </c>
      <c r="ED13" s="90">
        <f t="shared" si="44"/>
        <v>492825</v>
      </c>
      <c r="EE13" s="95">
        <v>0</v>
      </c>
      <c r="EF13" s="95">
        <v>0</v>
      </c>
      <c r="EG13" s="91">
        <f t="shared" si="6"/>
        <v>1930138.0422</v>
      </c>
      <c r="EH13" s="90">
        <f t="shared" si="6"/>
        <v>1447603.53165</v>
      </c>
      <c r="EI13" s="90">
        <f>DP13+DS13+DV13+DY13+EB13+EE13+EF13</f>
        <v>1105165.892</v>
      </c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</row>
    <row r="14" spans="1:255" s="69" customFormat="1" ht="34.5" customHeight="1" x14ac:dyDescent="0.4">
      <c r="A14" s="87">
        <v>5</v>
      </c>
      <c r="B14" s="88" t="s">
        <v>62</v>
      </c>
      <c r="C14" s="89">
        <v>17873.052</v>
      </c>
      <c r="D14" s="90">
        <v>125190.7715</v>
      </c>
      <c r="E14" s="91">
        <f t="shared" si="0"/>
        <v>3010642.4000000004</v>
      </c>
      <c r="F14" s="92">
        <f t="shared" si="0"/>
        <v>2257981.7999999998</v>
      </c>
      <c r="G14" s="92">
        <f t="shared" si="0"/>
        <v>1708463.1759000001</v>
      </c>
      <c r="H14" s="92">
        <f t="shared" si="7"/>
        <v>75.663283729744862</v>
      </c>
      <c r="I14" s="92">
        <f>G14/E14*100</f>
        <v>56.747462797308636</v>
      </c>
      <c r="J14" s="91">
        <f t="shared" si="1"/>
        <v>602975.1</v>
      </c>
      <c r="K14" s="92">
        <f t="shared" si="1"/>
        <v>452231.32500000001</v>
      </c>
      <c r="L14" s="92">
        <f t="shared" si="1"/>
        <v>458046.53689999995</v>
      </c>
      <c r="M14" s="92">
        <f>+L14-K14</f>
        <v>5815.2118999999366</v>
      </c>
      <c r="N14" s="92">
        <f>+L14/K14*100</f>
        <v>101.28589320963115</v>
      </c>
      <c r="O14" s="92">
        <f>L14/J14*100</f>
        <v>75.964419907223359</v>
      </c>
      <c r="P14" s="91">
        <f t="shared" si="2"/>
        <v>177300</v>
      </c>
      <c r="Q14" s="92">
        <f t="shared" si="2"/>
        <v>132975</v>
      </c>
      <c r="R14" s="92">
        <f>W14+AB14+AG14</f>
        <v>83047.637300000075</v>
      </c>
      <c r="S14" s="92">
        <f t="shared" si="8"/>
        <v>62.453571949614648</v>
      </c>
      <c r="T14" s="93">
        <f>R14/P14*100</f>
        <v>46.840178962210985</v>
      </c>
      <c r="U14" s="91">
        <v>4500</v>
      </c>
      <c r="V14" s="90">
        <f t="shared" si="9"/>
        <v>3375</v>
      </c>
      <c r="W14" s="89">
        <v>17595.518</v>
      </c>
      <c r="X14" s="90">
        <f t="shared" si="10"/>
        <v>521.34868148148155</v>
      </c>
      <c r="Y14" s="90">
        <f t="shared" si="3"/>
        <v>391.01151111111113</v>
      </c>
      <c r="Z14" s="91">
        <v>5000</v>
      </c>
      <c r="AA14" s="90">
        <f t="shared" si="11"/>
        <v>3750</v>
      </c>
      <c r="AB14" s="89">
        <v>7169.4639999999999</v>
      </c>
      <c r="AC14" s="90">
        <f t="shared" si="12"/>
        <v>191.18570666666665</v>
      </c>
      <c r="AD14" s="90">
        <f t="shared" si="13"/>
        <v>143.38927999999999</v>
      </c>
      <c r="AE14" s="91">
        <v>167800</v>
      </c>
      <c r="AF14" s="90">
        <f t="shared" si="14"/>
        <v>125850</v>
      </c>
      <c r="AG14" s="90">
        <v>58282.655300000071</v>
      </c>
      <c r="AH14" s="90">
        <f>+AG14/AF14*100</f>
        <v>46.311208025427156</v>
      </c>
      <c r="AI14" s="90">
        <f>AG14/AE14*100</f>
        <v>34.733406019070365</v>
      </c>
      <c r="AJ14" s="91">
        <v>290000</v>
      </c>
      <c r="AK14" s="90">
        <f t="shared" si="15"/>
        <v>217500</v>
      </c>
      <c r="AL14" s="89">
        <v>176920.81899999999</v>
      </c>
      <c r="AM14" s="90">
        <f>+AL14/AK14*100</f>
        <v>81.342905287356317</v>
      </c>
      <c r="AN14" s="90">
        <f>AL14/AJ14*100</f>
        <v>61.007178965517241</v>
      </c>
      <c r="AO14" s="91">
        <v>23430</v>
      </c>
      <c r="AP14" s="90">
        <f t="shared" si="16"/>
        <v>17572.5</v>
      </c>
      <c r="AQ14" s="89">
        <v>53838.184999999998</v>
      </c>
      <c r="AR14" s="90">
        <f>+AQ14/AP14*100</f>
        <v>306.37749324228196</v>
      </c>
      <c r="AS14" s="90">
        <f>AQ14/AO14*100</f>
        <v>229.78311993171147</v>
      </c>
      <c r="AT14" s="91">
        <v>12500</v>
      </c>
      <c r="AU14" s="90">
        <f t="shared" si="17"/>
        <v>9375</v>
      </c>
      <c r="AV14" s="89">
        <v>8547.4500000000007</v>
      </c>
      <c r="AW14" s="90">
        <f>+AV14/AU14*100</f>
        <v>91.172800000000009</v>
      </c>
      <c r="AX14" s="90">
        <f>AV14/AT14*100</f>
        <v>68.379600000000011</v>
      </c>
      <c r="AY14" s="91">
        <v>0</v>
      </c>
      <c r="AZ14" s="90">
        <f t="shared" si="18"/>
        <v>0</v>
      </c>
      <c r="BA14" s="90">
        <v>0</v>
      </c>
      <c r="BB14" s="91">
        <v>0</v>
      </c>
      <c r="BC14" s="90">
        <f t="shared" si="19"/>
        <v>0</v>
      </c>
      <c r="BD14" s="90">
        <v>0</v>
      </c>
      <c r="BE14" s="91">
        <v>1603043.5</v>
      </c>
      <c r="BF14" s="90">
        <f t="shared" si="20"/>
        <v>1202282.625</v>
      </c>
      <c r="BG14" s="89">
        <v>1202494.8</v>
      </c>
      <c r="BH14" s="91">
        <v>2396.8000000000002</v>
      </c>
      <c r="BI14" s="90">
        <f t="shared" si="21"/>
        <v>1797.6000000000001</v>
      </c>
      <c r="BJ14" s="89">
        <v>2713.8</v>
      </c>
      <c r="BK14" s="91">
        <v>0</v>
      </c>
      <c r="BL14" s="90">
        <f t="shared" si="22"/>
        <v>0</v>
      </c>
      <c r="BM14" s="90">
        <v>0</v>
      </c>
      <c r="BN14" s="91">
        <v>0</v>
      </c>
      <c r="BO14" s="90">
        <f t="shared" si="23"/>
        <v>0</v>
      </c>
      <c r="BP14" s="90">
        <v>0</v>
      </c>
      <c r="BQ14" s="91">
        <f t="shared" si="4"/>
        <v>22090</v>
      </c>
      <c r="BR14" s="90">
        <f t="shared" si="4"/>
        <v>16567.5</v>
      </c>
      <c r="BS14" s="90">
        <f t="shared" si="4"/>
        <v>55974.720199999996</v>
      </c>
      <c r="BT14" s="90">
        <f t="shared" si="24"/>
        <v>337.85857974950954</v>
      </c>
      <c r="BU14" s="90">
        <f>BS14/BQ14*100</f>
        <v>253.39393481213216</v>
      </c>
      <c r="BV14" s="91">
        <v>10000</v>
      </c>
      <c r="BW14" s="90">
        <f t="shared" si="25"/>
        <v>7500</v>
      </c>
      <c r="BX14" s="89">
        <v>6947.1369000000004</v>
      </c>
      <c r="BY14" s="91">
        <v>5890</v>
      </c>
      <c r="BZ14" s="90">
        <f t="shared" si="26"/>
        <v>4417.5</v>
      </c>
      <c r="CA14" s="89">
        <v>42138.072</v>
      </c>
      <c r="CB14" s="94">
        <v>3200</v>
      </c>
      <c r="CC14" s="90">
        <f t="shared" si="27"/>
        <v>2400</v>
      </c>
      <c r="CD14" s="89">
        <v>2890.962</v>
      </c>
      <c r="CE14" s="91">
        <v>3000</v>
      </c>
      <c r="CF14" s="90">
        <f t="shared" si="28"/>
        <v>2250</v>
      </c>
      <c r="CG14" s="89">
        <v>3998.5493000000001</v>
      </c>
      <c r="CH14" s="91">
        <v>0</v>
      </c>
      <c r="CI14" s="90">
        <f t="shared" si="29"/>
        <v>0</v>
      </c>
      <c r="CJ14" s="90">
        <v>0</v>
      </c>
      <c r="CK14" s="91">
        <v>2227</v>
      </c>
      <c r="CL14" s="90">
        <f t="shared" si="30"/>
        <v>1670.25</v>
      </c>
      <c r="CM14" s="89">
        <v>1559.04</v>
      </c>
      <c r="CN14" s="91">
        <v>0</v>
      </c>
      <c r="CO14" s="90">
        <f t="shared" si="31"/>
        <v>0</v>
      </c>
      <c r="CP14" s="90">
        <v>0</v>
      </c>
      <c r="CQ14" s="91">
        <v>52500</v>
      </c>
      <c r="CR14" s="90">
        <f t="shared" si="32"/>
        <v>39375</v>
      </c>
      <c r="CS14" s="89">
        <v>36524.495900000002</v>
      </c>
      <c r="CT14" s="91">
        <v>45000</v>
      </c>
      <c r="CU14" s="90">
        <f t="shared" si="33"/>
        <v>33750</v>
      </c>
      <c r="CV14" s="89">
        <v>26709.425899999998</v>
      </c>
      <c r="CW14" s="90">
        <f t="shared" si="34"/>
        <v>79.139039703703702</v>
      </c>
      <c r="CX14" s="91">
        <v>2500</v>
      </c>
      <c r="CY14" s="90">
        <f t="shared" si="35"/>
        <v>1875</v>
      </c>
      <c r="CZ14" s="89">
        <v>7263.3095000000003</v>
      </c>
      <c r="DA14" s="91">
        <v>0</v>
      </c>
      <c r="DB14" s="90">
        <f t="shared" si="36"/>
        <v>0</v>
      </c>
      <c r="DC14" s="89">
        <v>658.72400000000005</v>
      </c>
      <c r="DD14" s="91">
        <v>0</v>
      </c>
      <c r="DE14" s="90">
        <f t="shared" si="37"/>
        <v>0</v>
      </c>
      <c r="DF14" s="90">
        <v>0</v>
      </c>
      <c r="DG14" s="91">
        <v>22655.1</v>
      </c>
      <c r="DH14" s="90">
        <f t="shared" si="38"/>
        <v>16991.325000000001</v>
      </c>
      <c r="DI14" s="89">
        <v>35271.196000000004</v>
      </c>
      <c r="DJ14" s="95">
        <v>0</v>
      </c>
      <c r="DK14" s="91">
        <f t="shared" si="5"/>
        <v>2210642.4000000004</v>
      </c>
      <c r="DL14" s="90">
        <f t="shared" si="5"/>
        <v>1657981.8</v>
      </c>
      <c r="DM14" s="90">
        <f t="shared" si="5"/>
        <v>1664814.1769000001</v>
      </c>
      <c r="DN14" s="91">
        <v>0</v>
      </c>
      <c r="DO14" s="90">
        <f t="shared" si="39"/>
        <v>0</v>
      </c>
      <c r="DP14" s="90">
        <v>0</v>
      </c>
      <c r="DQ14" s="96">
        <v>800000</v>
      </c>
      <c r="DR14" s="90">
        <f t="shared" si="40"/>
        <v>600000</v>
      </c>
      <c r="DS14" s="89">
        <v>43648.999000000003</v>
      </c>
      <c r="DT14" s="97">
        <v>0</v>
      </c>
      <c r="DU14" s="90">
        <f t="shared" si="41"/>
        <v>0</v>
      </c>
      <c r="DV14" s="95">
        <v>0</v>
      </c>
      <c r="DW14" s="97">
        <v>0</v>
      </c>
      <c r="DX14" s="90">
        <f t="shared" si="42"/>
        <v>0</v>
      </c>
      <c r="DY14" s="89">
        <v>0</v>
      </c>
      <c r="DZ14" s="97">
        <v>0</v>
      </c>
      <c r="EA14" s="90">
        <f t="shared" si="43"/>
        <v>0</v>
      </c>
      <c r="EB14" s="95">
        <v>0</v>
      </c>
      <c r="EC14" s="91">
        <v>610000</v>
      </c>
      <c r="ED14" s="90">
        <f t="shared" si="44"/>
        <v>457500</v>
      </c>
      <c r="EE14" s="95">
        <v>75000</v>
      </c>
      <c r="EF14" s="95">
        <v>0</v>
      </c>
      <c r="EG14" s="91">
        <f t="shared" si="6"/>
        <v>1410000</v>
      </c>
      <c r="EH14" s="90">
        <f t="shared" si="6"/>
        <v>1057500</v>
      </c>
      <c r="EI14" s="90">
        <f>DP14+DS14+DV14+DY14+EB14+EE14+EF14</f>
        <v>118648.99900000001</v>
      </c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</row>
    <row r="15" spans="1:255" s="69" customFormat="1" ht="33" customHeight="1" x14ac:dyDescent="0.4">
      <c r="A15" s="87"/>
      <c r="B15" s="101"/>
      <c r="C15" s="102"/>
      <c r="D15" s="103"/>
      <c r="E15" s="95"/>
      <c r="F15" s="95"/>
      <c r="G15" s="104"/>
      <c r="H15" s="104"/>
      <c r="I15" s="104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3"/>
      <c r="U15" s="105"/>
      <c r="V15" s="90"/>
      <c r="W15" s="92"/>
      <c r="X15" s="90"/>
      <c r="Y15" s="90"/>
      <c r="Z15" s="106"/>
      <c r="AA15" s="90"/>
      <c r="AB15" s="92"/>
      <c r="AC15" s="90"/>
      <c r="AD15" s="90"/>
      <c r="AE15" s="93"/>
      <c r="AF15" s="90"/>
      <c r="AG15" s="90"/>
      <c r="AH15" s="90"/>
      <c r="AI15" s="93"/>
      <c r="AJ15" s="105"/>
      <c r="AK15" s="90"/>
      <c r="AL15" s="92"/>
      <c r="AM15" s="90"/>
      <c r="AN15" s="93"/>
      <c r="AO15" s="105"/>
      <c r="AP15" s="90"/>
      <c r="AQ15" s="92"/>
      <c r="AR15" s="90"/>
      <c r="AS15" s="93"/>
      <c r="AT15" s="107"/>
      <c r="AU15" s="90"/>
      <c r="AV15" s="92"/>
      <c r="AW15" s="90"/>
      <c r="AX15" s="93"/>
      <c r="AY15" s="108"/>
      <c r="AZ15" s="90"/>
      <c r="BA15" s="93"/>
      <c r="BB15" s="93"/>
      <c r="BC15" s="90"/>
      <c r="BD15" s="93"/>
      <c r="BE15" s="93"/>
      <c r="BF15" s="90"/>
      <c r="BG15" s="93"/>
      <c r="BH15" s="105"/>
      <c r="BI15" s="90"/>
      <c r="BJ15" s="93"/>
      <c r="BK15" s="93"/>
      <c r="BL15" s="90"/>
      <c r="BM15" s="93"/>
      <c r="BN15" s="93"/>
      <c r="BO15" s="90"/>
      <c r="BP15" s="93"/>
      <c r="BQ15" s="92"/>
      <c r="BR15" s="92"/>
      <c r="BS15" s="92"/>
      <c r="BT15" s="90"/>
      <c r="BU15" s="93"/>
      <c r="BV15" s="105"/>
      <c r="BW15" s="90"/>
      <c r="BX15" s="92"/>
      <c r="BY15" s="93"/>
      <c r="BZ15" s="90"/>
      <c r="CA15" s="92"/>
      <c r="CB15" s="93"/>
      <c r="CC15" s="90"/>
      <c r="CD15" s="93"/>
      <c r="CE15" s="105"/>
      <c r="CF15" s="90"/>
      <c r="CG15" s="93"/>
      <c r="CH15" s="93"/>
      <c r="CI15" s="92"/>
      <c r="CJ15" s="93"/>
      <c r="CK15" s="93"/>
      <c r="CL15" s="90"/>
      <c r="CM15" s="93"/>
      <c r="CN15" s="105"/>
      <c r="CO15" s="90"/>
      <c r="CP15" s="93"/>
      <c r="CQ15" s="105"/>
      <c r="CR15" s="90"/>
      <c r="CS15" s="93"/>
      <c r="CT15" s="109"/>
      <c r="CU15" s="90"/>
      <c r="CV15" s="93"/>
      <c r="CW15" s="90"/>
      <c r="CX15" s="110"/>
      <c r="CY15" s="90"/>
      <c r="CZ15" s="111"/>
      <c r="DA15" s="111"/>
      <c r="DB15" s="90"/>
      <c r="DC15" s="111"/>
      <c r="DD15" s="111"/>
      <c r="DE15" s="90"/>
      <c r="DF15" s="111"/>
      <c r="DG15" s="111"/>
      <c r="DH15" s="90"/>
      <c r="DI15" s="104"/>
      <c r="DJ15" s="104"/>
      <c r="DK15" s="104"/>
      <c r="DL15" s="104"/>
      <c r="DM15" s="104"/>
      <c r="DN15" s="111"/>
      <c r="DO15" s="90"/>
      <c r="DP15" s="111"/>
      <c r="DQ15" s="111"/>
      <c r="DR15" s="90"/>
      <c r="DS15" s="111"/>
      <c r="DT15" s="111"/>
      <c r="DU15" s="90"/>
      <c r="DV15" s="111"/>
      <c r="DW15" s="111"/>
      <c r="DX15" s="90"/>
      <c r="DY15" s="111"/>
      <c r="DZ15" s="111"/>
      <c r="EA15" s="90"/>
      <c r="EB15" s="111"/>
      <c r="EC15" s="112"/>
      <c r="ED15" s="90"/>
      <c r="EE15" s="104"/>
      <c r="EF15" s="104"/>
      <c r="EG15" s="92"/>
      <c r="EH15" s="92"/>
      <c r="EI15" s="92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  <c r="IR15" s="99"/>
      <c r="IS15" s="99"/>
      <c r="IT15" s="99"/>
      <c r="IU15" s="99"/>
    </row>
    <row r="16" spans="1:255" s="69" customFormat="1" ht="39" customHeight="1" x14ac:dyDescent="0.4">
      <c r="A16" s="87"/>
      <c r="B16" s="113" t="s">
        <v>63</v>
      </c>
      <c r="C16" s="92">
        <f>SUM(C10:C15)</f>
        <v>330880.16249999998</v>
      </c>
      <c r="D16" s="92">
        <f>SUM(D10:D15)</f>
        <v>2418471.8454</v>
      </c>
      <c r="E16" s="92">
        <f>SUM(E10:E15)</f>
        <v>19563312.169100001</v>
      </c>
      <c r="F16" s="92">
        <f>SUM(F10:F15)</f>
        <v>14672484.126825001</v>
      </c>
      <c r="G16" s="92">
        <f>SUM(G10:G15)</f>
        <v>11527701.747299999</v>
      </c>
      <c r="H16" s="92">
        <f t="shared" si="7"/>
        <v>78.566803328309305</v>
      </c>
      <c r="I16" s="92">
        <f>G16/E16*100</f>
        <v>58.925102496231972</v>
      </c>
      <c r="J16" s="92">
        <f>SUM(J10:J15)</f>
        <v>3630267.8000000003</v>
      </c>
      <c r="K16" s="92">
        <f>SUM(K10:K15)</f>
        <v>2722700.85</v>
      </c>
      <c r="L16" s="92">
        <f>SUM(L10:L15)</f>
        <v>2225085.7742999997</v>
      </c>
      <c r="M16" s="92">
        <f>+L16-K16</f>
        <v>-497615.07570000039</v>
      </c>
      <c r="N16" s="92">
        <f>+L16/K16*100</f>
        <v>81.723475948523671</v>
      </c>
      <c r="O16" s="92">
        <f>L16/J16*100</f>
        <v>61.29260696139275</v>
      </c>
      <c r="P16" s="92">
        <f>SUM(P10:P15)</f>
        <v>839099.5</v>
      </c>
      <c r="Q16" s="92">
        <f>SUM(Q10:Q15)</f>
        <v>629324.625</v>
      </c>
      <c r="R16" s="92">
        <f>SUM(R10:R15)</f>
        <v>340821.65529999975</v>
      </c>
      <c r="S16" s="92">
        <f t="shared" si="8"/>
        <v>54.156732751399929</v>
      </c>
      <c r="T16" s="92">
        <f>R16/P16*100</f>
        <v>40.617549563549943</v>
      </c>
      <c r="U16" s="92">
        <f>SUM(U10:U15)</f>
        <v>32585.800000000003</v>
      </c>
      <c r="V16" s="90">
        <f t="shared" si="9"/>
        <v>24439.350000000002</v>
      </c>
      <c r="W16" s="92">
        <f>SUM(W10:W15)</f>
        <v>27147.7644</v>
      </c>
      <c r="X16" s="92">
        <f t="shared" si="10"/>
        <v>111.08218671936856</v>
      </c>
      <c r="Y16" s="92">
        <f t="shared" si="3"/>
        <v>83.311640039526409</v>
      </c>
      <c r="Z16" s="92">
        <f>SUM(Z10:Z15)</f>
        <v>67305.899999999994</v>
      </c>
      <c r="AA16" s="90">
        <f t="shared" si="11"/>
        <v>50479.424999999996</v>
      </c>
      <c r="AB16" s="92">
        <f>SUM(AB10:AB15)</f>
        <v>61308.587599999999</v>
      </c>
      <c r="AC16" s="92">
        <f t="shared" si="12"/>
        <v>121.45262668899259</v>
      </c>
      <c r="AD16" s="90">
        <f t="shared" si="13"/>
        <v>91.089470016744457</v>
      </c>
      <c r="AE16" s="92">
        <f>SUM(AE10:AE15)</f>
        <v>739207.8</v>
      </c>
      <c r="AF16" s="90">
        <f t="shared" si="14"/>
        <v>554405.85</v>
      </c>
      <c r="AG16" s="90">
        <f>SUM(AG10:AG15)</f>
        <v>252365.30329999974</v>
      </c>
      <c r="AH16" s="92">
        <f>+AG16/AF16*100</f>
        <v>45.519956778955297</v>
      </c>
      <c r="AI16" s="92">
        <f>AG16/AE16*100</f>
        <v>34.139967584216471</v>
      </c>
      <c r="AJ16" s="92">
        <f>SUM(AJ10:AJ15)</f>
        <v>1588777.1</v>
      </c>
      <c r="AK16" s="90">
        <f t="shared" si="15"/>
        <v>1191582.8250000002</v>
      </c>
      <c r="AL16" s="92">
        <f>SUM(AL10:AL15)</f>
        <v>847431.02760000003</v>
      </c>
      <c r="AM16" s="92">
        <f>+AL16/AK16*100</f>
        <v>71.118096855751503</v>
      </c>
      <c r="AN16" s="92">
        <f>AL16/AJ16*100</f>
        <v>53.338572641813627</v>
      </c>
      <c r="AO16" s="92">
        <f>SUM(AO10:AO15)</f>
        <v>69230.399999999994</v>
      </c>
      <c r="AP16" s="90">
        <f t="shared" si="16"/>
        <v>51922.799999999996</v>
      </c>
      <c r="AQ16" s="92">
        <f>SUM(AQ10:AQ15)</f>
        <v>115864.9808</v>
      </c>
      <c r="AR16" s="92">
        <f>+AQ16/AP16*100</f>
        <v>223.14856055528597</v>
      </c>
      <c r="AS16" s="92">
        <f>AQ16/AO16*100</f>
        <v>167.36142041646445</v>
      </c>
      <c r="AT16" s="92">
        <f>SUM(AT10:AT15)</f>
        <v>56000</v>
      </c>
      <c r="AU16" s="90">
        <f t="shared" si="17"/>
        <v>42000</v>
      </c>
      <c r="AV16" s="92">
        <f>SUM(AV10:AV15)</f>
        <v>42333.649999999994</v>
      </c>
      <c r="AW16" s="92">
        <f>+AV16/AU16*100</f>
        <v>100.79440476190476</v>
      </c>
      <c r="AX16" s="92">
        <f>AV16/AT16*100</f>
        <v>75.595803571428561</v>
      </c>
      <c r="AY16" s="92">
        <f t="shared" ref="AY16:BS16" si="45">SUM(AY10:AY15)</f>
        <v>0</v>
      </c>
      <c r="AZ16" s="90">
        <f t="shared" si="18"/>
        <v>0</v>
      </c>
      <c r="BA16" s="92">
        <f t="shared" si="45"/>
        <v>0</v>
      </c>
      <c r="BB16" s="92">
        <f t="shared" si="45"/>
        <v>0</v>
      </c>
      <c r="BC16" s="90">
        <f t="shared" si="19"/>
        <v>0</v>
      </c>
      <c r="BD16" s="92">
        <f t="shared" si="45"/>
        <v>0</v>
      </c>
      <c r="BE16" s="92">
        <f t="shared" si="45"/>
        <v>10562252.800000001</v>
      </c>
      <c r="BF16" s="90">
        <f t="shared" si="20"/>
        <v>7921689.6000000006</v>
      </c>
      <c r="BG16" s="92">
        <f t="shared" si="45"/>
        <v>7919560.7999999998</v>
      </c>
      <c r="BH16" s="92">
        <f t="shared" si="45"/>
        <v>19826.599999999999</v>
      </c>
      <c r="BI16" s="90">
        <f t="shared" si="21"/>
        <v>14869.949999999999</v>
      </c>
      <c r="BJ16" s="92">
        <f t="shared" si="45"/>
        <v>18309.7</v>
      </c>
      <c r="BK16" s="92">
        <f t="shared" si="45"/>
        <v>0</v>
      </c>
      <c r="BL16" s="90">
        <f t="shared" si="22"/>
        <v>0</v>
      </c>
      <c r="BM16" s="92">
        <f t="shared" si="45"/>
        <v>0</v>
      </c>
      <c r="BN16" s="92">
        <f t="shared" si="45"/>
        <v>0</v>
      </c>
      <c r="BO16" s="90">
        <f t="shared" si="23"/>
        <v>0</v>
      </c>
      <c r="BP16" s="92">
        <f t="shared" si="45"/>
        <v>0</v>
      </c>
      <c r="BQ16" s="92">
        <f t="shared" si="45"/>
        <v>383990.5</v>
      </c>
      <c r="BR16" s="92">
        <f t="shared" si="45"/>
        <v>287992.875</v>
      </c>
      <c r="BS16" s="92">
        <f t="shared" si="45"/>
        <v>265958.81819999998</v>
      </c>
      <c r="BT16" s="92">
        <f t="shared" si="24"/>
        <v>92.349096553169929</v>
      </c>
      <c r="BU16" s="92">
        <f>BS16/BQ16*100</f>
        <v>69.261822414877443</v>
      </c>
      <c r="BV16" s="92">
        <f t="shared" ref="BV16:CV16" si="46">SUM(BV10:BV15)</f>
        <v>262503.59999999998</v>
      </c>
      <c r="BW16" s="90">
        <f t="shared" si="25"/>
        <v>196877.69999999998</v>
      </c>
      <c r="BX16" s="92">
        <f t="shared" si="46"/>
        <v>126089.9332</v>
      </c>
      <c r="BY16" s="92">
        <f t="shared" si="46"/>
        <v>58707.199999999997</v>
      </c>
      <c r="BZ16" s="90">
        <f t="shared" si="26"/>
        <v>44030.399999999994</v>
      </c>
      <c r="CA16" s="92">
        <f t="shared" si="46"/>
        <v>83130.202000000005</v>
      </c>
      <c r="CB16" s="92">
        <f t="shared" si="46"/>
        <v>6726.7</v>
      </c>
      <c r="CC16" s="90">
        <f t="shared" si="27"/>
        <v>5045.0249999999996</v>
      </c>
      <c r="CD16" s="92">
        <f t="shared" si="46"/>
        <v>4598.2970000000005</v>
      </c>
      <c r="CE16" s="92">
        <f t="shared" si="46"/>
        <v>56053</v>
      </c>
      <c r="CF16" s="90">
        <f t="shared" si="28"/>
        <v>42039.75</v>
      </c>
      <c r="CG16" s="92">
        <f t="shared" si="46"/>
        <v>52140.385999999999</v>
      </c>
      <c r="CH16" s="92">
        <f t="shared" si="46"/>
        <v>0</v>
      </c>
      <c r="CI16" s="92">
        <f t="shared" si="46"/>
        <v>0</v>
      </c>
      <c r="CJ16" s="92">
        <f t="shared" si="46"/>
        <v>0</v>
      </c>
      <c r="CK16" s="92">
        <f t="shared" si="46"/>
        <v>15361.999999999998</v>
      </c>
      <c r="CL16" s="90">
        <f t="shared" si="30"/>
        <v>11521.499999999998</v>
      </c>
      <c r="CM16" s="92">
        <f t="shared" si="46"/>
        <v>10753.54</v>
      </c>
      <c r="CN16" s="92">
        <f t="shared" si="46"/>
        <v>0</v>
      </c>
      <c r="CO16" s="90">
        <f t="shared" si="31"/>
        <v>0</v>
      </c>
      <c r="CP16" s="92">
        <f t="shared" si="46"/>
        <v>356.8</v>
      </c>
      <c r="CQ16" s="92">
        <f t="shared" si="46"/>
        <v>549471.9</v>
      </c>
      <c r="CR16" s="90">
        <f t="shared" si="32"/>
        <v>412103.92500000005</v>
      </c>
      <c r="CS16" s="92">
        <f t="shared" si="46"/>
        <v>358191.45699999994</v>
      </c>
      <c r="CT16" s="92">
        <f t="shared" si="46"/>
        <v>281477.40000000002</v>
      </c>
      <c r="CU16" s="90">
        <f t="shared" si="33"/>
        <v>211108.05000000002</v>
      </c>
      <c r="CV16" s="92">
        <f t="shared" si="46"/>
        <v>150377.076</v>
      </c>
      <c r="CW16" s="92">
        <f t="shared" si="34"/>
        <v>71.232279394366998</v>
      </c>
      <c r="CX16" s="92">
        <f t="shared" ref="CX16:EI16" si="47">SUM(CX10:CX15)</f>
        <v>18800</v>
      </c>
      <c r="CY16" s="90">
        <f t="shared" si="35"/>
        <v>14100</v>
      </c>
      <c r="CZ16" s="92">
        <f t="shared" si="47"/>
        <v>22929.912499999999</v>
      </c>
      <c r="DA16" s="92">
        <f t="shared" si="47"/>
        <v>3000</v>
      </c>
      <c r="DB16" s="90">
        <f t="shared" si="36"/>
        <v>2250</v>
      </c>
      <c r="DC16" s="92">
        <f t="shared" si="47"/>
        <v>2068.7240000000002</v>
      </c>
      <c r="DD16" s="92">
        <f t="shared" si="47"/>
        <v>20000</v>
      </c>
      <c r="DE16" s="90">
        <f t="shared" si="37"/>
        <v>15000</v>
      </c>
      <c r="DF16" s="92">
        <f t="shared" si="47"/>
        <v>0</v>
      </c>
      <c r="DG16" s="92">
        <f t="shared" si="47"/>
        <v>121898.4</v>
      </c>
      <c r="DH16" s="90">
        <f t="shared" si="38"/>
        <v>91423.799999999988</v>
      </c>
      <c r="DI16" s="92">
        <f t="shared" si="47"/>
        <v>229128.74890000001</v>
      </c>
      <c r="DJ16" s="92">
        <f t="shared" si="47"/>
        <v>-4870.8</v>
      </c>
      <c r="DK16" s="92">
        <f t="shared" si="47"/>
        <v>14247709.200000001</v>
      </c>
      <c r="DL16" s="92">
        <f t="shared" si="47"/>
        <v>10685781.9</v>
      </c>
      <c r="DM16" s="92">
        <f t="shared" si="47"/>
        <v>10173709.814299999</v>
      </c>
      <c r="DN16" s="92">
        <f t="shared" si="47"/>
        <v>196968.6</v>
      </c>
      <c r="DO16" s="90">
        <f t="shared" si="39"/>
        <v>147726.44999999998</v>
      </c>
      <c r="DP16" s="92">
        <f t="shared" si="47"/>
        <v>250</v>
      </c>
      <c r="DQ16" s="92">
        <f t="shared" si="47"/>
        <v>5118634.3691000007</v>
      </c>
      <c r="DR16" s="90">
        <f t="shared" si="40"/>
        <v>3838975.7768250005</v>
      </c>
      <c r="DS16" s="92">
        <f t="shared" si="47"/>
        <v>1351268.933</v>
      </c>
      <c r="DT16" s="92">
        <f t="shared" si="47"/>
        <v>0</v>
      </c>
      <c r="DU16" s="90">
        <f t="shared" si="41"/>
        <v>0</v>
      </c>
      <c r="DV16" s="92">
        <f t="shared" si="47"/>
        <v>0</v>
      </c>
      <c r="DW16" s="92">
        <f t="shared" si="47"/>
        <v>0</v>
      </c>
      <c r="DX16" s="90">
        <f t="shared" si="42"/>
        <v>0</v>
      </c>
      <c r="DY16" s="92">
        <f t="shared" si="47"/>
        <v>2473</v>
      </c>
      <c r="DZ16" s="92">
        <f t="shared" si="47"/>
        <v>0</v>
      </c>
      <c r="EA16" s="90">
        <f t="shared" si="43"/>
        <v>0</v>
      </c>
      <c r="EB16" s="92">
        <f t="shared" si="47"/>
        <v>0</v>
      </c>
      <c r="EC16" s="92">
        <f t="shared" si="47"/>
        <v>3264153.4</v>
      </c>
      <c r="ED16" s="90">
        <f t="shared" si="44"/>
        <v>2448115.0499999998</v>
      </c>
      <c r="EE16" s="92">
        <f t="shared" si="47"/>
        <v>588059.95299999998</v>
      </c>
      <c r="EF16" s="92">
        <f t="shared" si="47"/>
        <v>0</v>
      </c>
      <c r="EG16" s="92">
        <f t="shared" si="47"/>
        <v>8579756.3691000007</v>
      </c>
      <c r="EH16" s="92">
        <f t="shared" si="47"/>
        <v>6434817.2768249996</v>
      </c>
      <c r="EI16" s="92">
        <f t="shared" si="47"/>
        <v>1942051.8859999999</v>
      </c>
      <c r="EJ16" s="114"/>
      <c r="EK16" s="98"/>
      <c r="EL16" s="98"/>
      <c r="EM16" s="98"/>
      <c r="EN16" s="98"/>
      <c r="EO16" s="98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</row>
    <row r="17" spans="1:255" s="1" customFormat="1" x14ac:dyDescent="0.3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x14ac:dyDescent="0.3">
      <c r="B18" s="1" t="s">
        <v>65</v>
      </c>
      <c r="V18" s="56"/>
      <c r="AF18" s="56"/>
      <c r="DF18" s="60"/>
    </row>
    <row r="19" spans="1:255" s="1" customFormat="1" x14ac:dyDescent="0.3">
      <c r="A19" s="1" t="s">
        <v>65</v>
      </c>
      <c r="B19" s="1" t="s">
        <v>65</v>
      </c>
      <c r="V19" s="56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G5:DI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BV6:BX6"/>
    <mergeCell ref="DT5:DV6"/>
    <mergeCell ref="DW5:EE5"/>
    <mergeCell ref="P6:T6"/>
    <mergeCell ref="U6:Y6"/>
    <mergeCell ref="Z6:AD6"/>
    <mergeCell ref="K7:K8"/>
    <mergeCell ref="L7:L8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AA7:AA8"/>
    <mergeCell ref="AB7:AB8"/>
    <mergeCell ref="Q7:Q8"/>
    <mergeCell ref="R7:R8"/>
    <mergeCell ref="S7:S8"/>
    <mergeCell ref="T7:T8"/>
    <mergeCell ref="U7:U8"/>
    <mergeCell ref="V7:V8"/>
    <mergeCell ref="AI7:AI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G7:AG8"/>
    <mergeCell ref="AH7:AH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</mergeCells>
  <pageMargins left="0" right="0" top="0.15748031496062992" bottom="0.35433070866141736" header="0.31496062992125984" footer="0.31496062992125984"/>
  <pageSetup paperSize="9" scale="2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ԳԵՂԱՐՔՈՒՆԻՔԻ (սեպտեմբեր 30)  </vt:lpstr>
      <vt:lpstr>ԳԵՂԱՐՔՈՒՆԻՔԻ (սեպտեմբեր 30) (2</vt:lpstr>
      <vt:lpstr>Лист4</vt:lpstr>
      <vt:lpstr>Лист1</vt:lpstr>
      <vt:lpstr>Лист2</vt:lpstr>
      <vt:lpstr>'ԳԵՂԱՐՔՈՒՆԻՔԻ (սեպտեմբեր 30)  '!Область_печати</vt:lpstr>
      <vt:lpstr>'ԳԵՂԱՐՔՈՒՆԻՔԻ (սեպտեմբեր 30) (2'!Область_печати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2025-10-01T12:44:45Z</cp:lastPrinted>
  <dcterms:created xsi:type="dcterms:W3CDTF">2006-09-28T05:33:00Z</dcterms:created>
  <dcterms:modified xsi:type="dcterms:W3CDTF">2025-10-01T12:49:07Z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