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00" tabRatio="750"/>
  </bookViews>
  <sheets>
    <sheet name="ԳԵՂԱՐՔՈՒՆԻՔԻ (մարտ 31)  " sheetId="48" r:id="rId1"/>
    <sheet name="Лист4" sheetId="50" r:id="rId2"/>
    <sheet name="Лист1" sheetId="45" r:id="rId3"/>
    <sheet name="Лист2" sheetId="44" r:id="rId4"/>
  </sheets>
  <definedNames>
    <definedName name="_xlnm.Print_Area" localSheetId="0">'ԳԵՂԱՐՔՈՒՆԻՔԻ (մարտ 31)  '!$A$1:$EH$95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" i="48" l="1"/>
  <c r="AF12" i="48"/>
  <c r="AF13" i="48"/>
  <c r="AF14" i="48"/>
  <c r="AF10" i="48"/>
  <c r="ED11" i="48"/>
  <c r="ED12" i="48"/>
  <c r="ED13" i="48"/>
  <c r="ED14" i="48"/>
  <c r="ED10" i="48"/>
  <c r="DX11" i="48"/>
  <c r="DX12" i="48"/>
  <c r="DX13" i="48"/>
  <c r="DX14" i="48"/>
  <c r="DX16" i="48"/>
  <c r="DX10" i="48"/>
  <c r="DR11" i="48"/>
  <c r="DR12" i="48"/>
  <c r="DR13" i="48"/>
  <c r="DR14" i="48"/>
  <c r="DR10" i="48"/>
  <c r="DO11" i="48"/>
  <c r="DO12" i="48"/>
  <c r="DO13" i="48"/>
  <c r="DO14" i="48"/>
  <c r="DO16" i="48"/>
  <c r="DO10" i="48"/>
  <c r="DH11" i="48"/>
  <c r="DH12" i="48"/>
  <c r="DH13" i="48"/>
  <c r="DH14" i="48"/>
  <c r="DH16" i="48"/>
  <c r="DH10" i="48"/>
  <c r="DE11" i="48"/>
  <c r="DE12" i="48"/>
  <c r="DE13" i="48"/>
  <c r="DE14" i="48"/>
  <c r="DE16" i="48"/>
  <c r="DE10" i="48"/>
  <c r="DB11" i="48"/>
  <c r="DB12" i="48"/>
  <c r="DB13" i="48"/>
  <c r="DB14" i="48"/>
  <c r="DB10" i="48"/>
  <c r="CY11" i="48"/>
  <c r="CY12" i="48"/>
  <c r="CY13" i="48"/>
  <c r="CY14" i="48"/>
  <c r="CY16" i="48"/>
  <c r="CY10" i="48"/>
  <c r="CU11" i="48"/>
  <c r="CU12" i="48"/>
  <c r="CU13" i="48"/>
  <c r="CU14" i="48"/>
  <c r="CU10" i="48"/>
  <c r="CR11" i="48"/>
  <c r="CR12" i="48"/>
  <c r="CR13" i="48"/>
  <c r="CR14" i="48"/>
  <c r="CR10" i="48"/>
  <c r="CL11" i="48"/>
  <c r="CL12" i="48"/>
  <c r="CL13" i="48"/>
  <c r="CL14" i="48"/>
  <c r="CL10" i="48"/>
  <c r="CF11" i="48"/>
  <c r="CF12" i="48"/>
  <c r="CF13" i="48"/>
  <c r="CF14" i="48"/>
  <c r="CF10" i="48"/>
  <c r="CC11" i="48"/>
  <c r="CC12" i="48"/>
  <c r="CC13" i="48"/>
  <c r="CC14" i="48"/>
  <c r="CC16" i="48"/>
  <c r="CC10" i="48"/>
  <c r="BZ11" i="48"/>
  <c r="BZ12" i="48"/>
  <c r="BZ13" i="48"/>
  <c r="BZ14" i="48"/>
  <c r="BZ10" i="48"/>
  <c r="BW11" i="48"/>
  <c r="BW12" i="48"/>
  <c r="BW13" i="48"/>
  <c r="BW14" i="48"/>
  <c r="BW10" i="48"/>
  <c r="BI11" i="48"/>
  <c r="BI12" i="48"/>
  <c r="BI13" i="48"/>
  <c r="BI14" i="48"/>
  <c r="BI10" i="48"/>
  <c r="BF11" i="48"/>
  <c r="BF12" i="48"/>
  <c r="BF13" i="48"/>
  <c r="BF14" i="48"/>
  <c r="BF10" i="48"/>
  <c r="AU11" i="48"/>
  <c r="AU12" i="48"/>
  <c r="AU13" i="48"/>
  <c r="AU14" i="48"/>
  <c r="AU10" i="48"/>
  <c r="AP11" i="48"/>
  <c r="AP12" i="48"/>
  <c r="AP13" i="48"/>
  <c r="AP14" i="48"/>
  <c r="AP10" i="48"/>
  <c r="AK11" i="48"/>
  <c r="AK12" i="48"/>
  <c r="AK13" i="48"/>
  <c r="AK14" i="48"/>
  <c r="AK10" i="48"/>
  <c r="AA11" i="48"/>
  <c r="AA12" i="48"/>
  <c r="AA13" i="48"/>
  <c r="AA14" i="48"/>
  <c r="AA16" i="48"/>
  <c r="AA10" i="48"/>
  <c r="V11" i="48"/>
  <c r="V12" i="48"/>
  <c r="V13" i="48"/>
  <c r="V14" i="48"/>
  <c r="V10" i="48"/>
  <c r="DM10" i="48" l="1"/>
  <c r="DK10" i="48" l="1"/>
  <c r="J10" i="48" l="1"/>
  <c r="EG10" i="48"/>
  <c r="BQ10" i="48" l="1"/>
  <c r="BQ11" i="48"/>
  <c r="BQ12" i="48"/>
  <c r="BQ13" i="48"/>
  <c r="BQ14" i="48"/>
  <c r="EG11" i="48" l="1"/>
  <c r="EG12" i="48"/>
  <c r="EG13" i="48"/>
  <c r="EG14" i="48"/>
  <c r="J11" i="48" l="1"/>
  <c r="P10" i="48"/>
  <c r="J12" i="48"/>
  <c r="J13" i="48"/>
  <c r="J14" i="48"/>
  <c r="DF18" i="48" l="1"/>
  <c r="L10" i="48"/>
  <c r="L11" i="48"/>
  <c r="L12" i="48"/>
  <c r="L13" i="48"/>
  <c r="L14" i="48"/>
  <c r="DU10" i="48" l="1"/>
  <c r="EA10" i="48"/>
  <c r="DU11" i="48"/>
  <c r="EA11" i="48"/>
  <c r="DU12" i="48"/>
  <c r="EA12" i="48"/>
  <c r="DU13" i="48"/>
  <c r="EA13" i="48"/>
  <c r="DU14" i="48"/>
  <c r="EA14" i="48"/>
  <c r="EH10" i="48" l="1"/>
  <c r="EA16" i="48"/>
  <c r="DU16" i="48"/>
  <c r="DF16" i="48"/>
  <c r="CZ16" i="48"/>
  <c r="CW14" i="48"/>
  <c r="CW12" i="48"/>
  <c r="CW11" i="48"/>
  <c r="CS16" i="48"/>
  <c r="CO14" i="48"/>
  <c r="CO13" i="48"/>
  <c r="CO12" i="48"/>
  <c r="CP16" i="48" s="1"/>
  <c r="CO11" i="48"/>
  <c r="CO10" i="48"/>
  <c r="CM16" i="48"/>
  <c r="CI14" i="48"/>
  <c r="CI13" i="48"/>
  <c r="CI12" i="48"/>
  <c r="CI11" i="48"/>
  <c r="CI10" i="48"/>
  <c r="CJ16" i="48" s="1"/>
  <c r="CG16" i="48"/>
  <c r="CA16" i="48"/>
  <c r="BO14" i="48"/>
  <c r="BO13" i="48"/>
  <c r="BO12" i="48"/>
  <c r="BO11" i="48"/>
  <c r="BO10" i="48"/>
  <c r="BL14" i="48"/>
  <c r="BL13" i="48"/>
  <c r="BL12" i="48"/>
  <c r="BL11" i="48"/>
  <c r="BL10" i="48"/>
  <c r="BM16" i="48" s="1"/>
  <c r="BJ16" i="48"/>
  <c r="BC14" i="48"/>
  <c r="BC13" i="48"/>
  <c r="BC12" i="48"/>
  <c r="BC11" i="48"/>
  <c r="BC10" i="48"/>
  <c r="AZ14" i="48"/>
  <c r="AZ13" i="48"/>
  <c r="AZ12" i="48"/>
  <c r="AZ11" i="48"/>
  <c r="AZ10" i="48"/>
  <c r="AW14" i="48"/>
  <c r="AW13" i="48"/>
  <c r="AW12" i="48"/>
  <c r="AW10" i="48"/>
  <c r="AR14" i="48"/>
  <c r="AR12" i="48"/>
  <c r="AR11" i="48"/>
  <c r="AM14" i="48"/>
  <c r="AM13" i="48"/>
  <c r="AM12" i="48"/>
  <c r="AH13" i="48"/>
  <c r="AH12" i="48"/>
  <c r="AH11" i="48"/>
  <c r="AC14" i="48"/>
  <c r="AC13" i="48"/>
  <c r="AC12" i="48"/>
  <c r="AC11" i="48"/>
  <c r="AC10" i="48"/>
  <c r="EF16" i="48"/>
  <c r="EE16" i="48"/>
  <c r="EC16" i="48"/>
  <c r="ED16" i="48" s="1"/>
  <c r="EB16" i="48"/>
  <c r="DZ16" i="48"/>
  <c r="DY16" i="48"/>
  <c r="DW16" i="48"/>
  <c r="DV16" i="48"/>
  <c r="DT16" i="48"/>
  <c r="DS16" i="48"/>
  <c r="DQ16" i="48"/>
  <c r="DR16" i="48" s="1"/>
  <c r="DP16" i="48"/>
  <c r="DJ16" i="48"/>
  <c r="DI16" i="48"/>
  <c r="DG16" i="48"/>
  <c r="DD16" i="48"/>
  <c r="DC16" i="48"/>
  <c r="DA16" i="48"/>
  <c r="DB16" i="48" s="1"/>
  <c r="CV16" i="48"/>
  <c r="CT16" i="48"/>
  <c r="CU16" i="48" s="1"/>
  <c r="CQ16" i="48"/>
  <c r="CR16" i="48" s="1"/>
  <c r="CN16" i="48"/>
  <c r="CK16" i="48"/>
  <c r="CL16" i="48" s="1"/>
  <c r="CH16" i="48"/>
  <c r="CE16" i="48"/>
  <c r="CF16" i="48" s="1"/>
  <c r="CD16" i="48"/>
  <c r="CB16" i="48"/>
  <c r="BY16" i="48"/>
  <c r="BZ16" i="48" s="1"/>
  <c r="BX16" i="48"/>
  <c r="BN16" i="48"/>
  <c r="BK16" i="48"/>
  <c r="BH16" i="48"/>
  <c r="BI16" i="48" s="1"/>
  <c r="BG16" i="48"/>
  <c r="BE16" i="48"/>
  <c r="BF16" i="48" s="1"/>
  <c r="BB16" i="48"/>
  <c r="BA16" i="48"/>
  <c r="AQ16" i="48"/>
  <c r="AG16" i="48"/>
  <c r="W16" i="48"/>
  <c r="D16" i="48"/>
  <c r="C16" i="48"/>
  <c r="EI14" i="48"/>
  <c r="DM14" i="48"/>
  <c r="DK14" i="48"/>
  <c r="E14" i="48" s="1"/>
  <c r="BS14" i="48"/>
  <c r="AX14" i="48"/>
  <c r="AS14" i="48"/>
  <c r="AN14" i="48"/>
  <c r="AI14" i="48"/>
  <c r="AH14" i="48"/>
  <c r="AD14" i="48"/>
  <c r="Y14" i="48"/>
  <c r="R14" i="48"/>
  <c r="P14" i="48"/>
  <c r="EI13" i="48"/>
  <c r="DM13" i="48"/>
  <c r="DK13" i="48"/>
  <c r="BS13" i="48"/>
  <c r="AX13" i="48"/>
  <c r="AS13" i="48"/>
  <c r="AN13" i="48"/>
  <c r="AI13" i="48"/>
  <c r="AD13" i="48"/>
  <c r="Y13" i="48"/>
  <c r="R13" i="48"/>
  <c r="P13" i="48"/>
  <c r="EI12" i="48"/>
  <c r="DM12" i="48"/>
  <c r="DK12" i="48"/>
  <c r="E12" i="48" s="1"/>
  <c r="BS12" i="48"/>
  <c r="AX12" i="48"/>
  <c r="AS12" i="48"/>
  <c r="AN12" i="48"/>
  <c r="AI12" i="48"/>
  <c r="AD12" i="48"/>
  <c r="Y12" i="48"/>
  <c r="R12" i="48"/>
  <c r="P12" i="48"/>
  <c r="EI11" i="48"/>
  <c r="DM11" i="48"/>
  <c r="DK11" i="48"/>
  <c r="BS11" i="48"/>
  <c r="AX11" i="48"/>
  <c r="AS11" i="48"/>
  <c r="AN11" i="48"/>
  <c r="AI11" i="48"/>
  <c r="AD11" i="48"/>
  <c r="Y11" i="48"/>
  <c r="R11" i="48"/>
  <c r="P11" i="48"/>
  <c r="EI10" i="48"/>
  <c r="E10" i="48"/>
  <c r="BS10" i="48"/>
  <c r="AX10" i="48"/>
  <c r="AS10" i="48"/>
  <c r="AN10" i="48"/>
  <c r="AO16" i="48" s="1"/>
  <c r="AP16" i="48" s="1"/>
  <c r="AI10" i="48"/>
  <c r="AJ16" i="48" s="1"/>
  <c r="AK16" i="48" s="1"/>
  <c r="AH10" i="48"/>
  <c r="AD10" i="48"/>
  <c r="AE16" i="48" s="1"/>
  <c r="AF16" i="48" s="1"/>
  <c r="Y10" i="48"/>
  <c r="Z16" i="48" s="1"/>
  <c r="R10" i="48"/>
  <c r="G12" i="48" l="1"/>
  <c r="BD16" i="48"/>
  <c r="AT16" i="48"/>
  <c r="AU16" i="48" s="1"/>
  <c r="AY16" i="48"/>
  <c r="BP16" i="48"/>
  <c r="G14" i="48"/>
  <c r="G11" i="48"/>
  <c r="G13" i="48"/>
  <c r="E13" i="48"/>
  <c r="E11" i="48"/>
  <c r="DN16" i="48"/>
  <c r="G10" i="48"/>
  <c r="AB16" i="48"/>
  <c r="AD16" i="48" s="1"/>
  <c r="AL16" i="48"/>
  <c r="AN16" i="48" s="1"/>
  <c r="AV16" i="48"/>
  <c r="AX16" i="48" s="1"/>
  <c r="Q14" i="48"/>
  <c r="S14" i="48" s="1"/>
  <c r="K14" i="48"/>
  <c r="K13" i="48"/>
  <c r="M13" i="48" s="1"/>
  <c r="X12" i="48"/>
  <c r="K12" i="48"/>
  <c r="N12" i="48" s="1"/>
  <c r="K10" i="48"/>
  <c r="X11" i="48"/>
  <c r="K11" i="48"/>
  <c r="N11" i="48" s="1"/>
  <c r="AZ16" i="48"/>
  <c r="BC16" i="48"/>
  <c r="BO16" i="48"/>
  <c r="CI16" i="48"/>
  <c r="CW16" i="48"/>
  <c r="BR14" i="48"/>
  <c r="BT14" i="48" s="1"/>
  <c r="AR16" i="48"/>
  <c r="T10" i="48"/>
  <c r="BL16" i="48"/>
  <c r="CO16" i="48"/>
  <c r="AI16" i="48"/>
  <c r="EG16" i="48"/>
  <c r="CW13" i="48"/>
  <c r="BQ16" i="48"/>
  <c r="BR12" i="48"/>
  <c r="BT12" i="48" s="1"/>
  <c r="BU13" i="48"/>
  <c r="BU14" i="48"/>
  <c r="BU11" i="48"/>
  <c r="AS16" i="48"/>
  <c r="AR13" i="48"/>
  <c r="DK16" i="48"/>
  <c r="O11" i="48"/>
  <c r="O12" i="48"/>
  <c r="T12" i="48"/>
  <c r="O14" i="48"/>
  <c r="J16" i="48"/>
  <c r="O13" i="48"/>
  <c r="O10" i="48"/>
  <c r="P16" i="48"/>
  <c r="T14" i="48"/>
  <c r="T11" i="48"/>
  <c r="EH12" i="48"/>
  <c r="EH14" i="48"/>
  <c r="EH13" i="48"/>
  <c r="BR11" i="48"/>
  <c r="BT11" i="48" s="1"/>
  <c r="BR13" i="48"/>
  <c r="BT13" i="48" s="1"/>
  <c r="DL10" i="48"/>
  <c r="F10" i="48" s="1"/>
  <c r="AW11" i="48"/>
  <c r="DL11" i="48"/>
  <c r="BU10" i="48"/>
  <c r="EH11" i="48"/>
  <c r="EI16" i="48" s="1"/>
  <c r="AM11" i="48"/>
  <c r="Q10" i="48"/>
  <c r="S10" i="48" s="1"/>
  <c r="T13" i="48"/>
  <c r="DL14" i="48"/>
  <c r="X10" i="48"/>
  <c r="AR10" i="48"/>
  <c r="BR10" i="48"/>
  <c r="Q13" i="48"/>
  <c r="S13" i="48" s="1"/>
  <c r="X14" i="48"/>
  <c r="AM10" i="48"/>
  <c r="CW10" i="48"/>
  <c r="Q12" i="48"/>
  <c r="S12" i="48" s="1"/>
  <c r="BU12" i="48"/>
  <c r="DL12" i="48"/>
  <c r="X13" i="48"/>
  <c r="R16" i="48"/>
  <c r="DL13" i="48"/>
  <c r="Q11" i="48"/>
  <c r="S11" i="48" s="1"/>
  <c r="CX16" i="48" l="1"/>
  <c r="BS16" i="48"/>
  <c r="BU16" i="48" s="1"/>
  <c r="DM16" i="48"/>
  <c r="AM16" i="48"/>
  <c r="BV16" i="48"/>
  <c r="BW16" i="48" s="1"/>
  <c r="U16" i="48"/>
  <c r="V16" i="48" s="1"/>
  <c r="L16" i="48"/>
  <c r="O16" i="48" s="1"/>
  <c r="K16" i="48"/>
  <c r="I13" i="48"/>
  <c r="I14" i="48"/>
  <c r="AH16" i="48"/>
  <c r="AW16" i="48"/>
  <c r="F12" i="48"/>
  <c r="H12" i="48" s="1"/>
  <c r="AC16" i="48"/>
  <c r="I11" i="48"/>
  <c r="I12" i="48"/>
  <c r="E16" i="48"/>
  <c r="F14" i="48"/>
  <c r="H14" i="48" s="1"/>
  <c r="EH16" i="48"/>
  <c r="F11" i="48"/>
  <c r="H11" i="48" s="1"/>
  <c r="F13" i="48"/>
  <c r="H13" i="48" s="1"/>
  <c r="M12" i="48"/>
  <c r="N13" i="48"/>
  <c r="BR16" i="48"/>
  <c r="M11" i="48"/>
  <c r="N10" i="48"/>
  <c r="M10" i="48"/>
  <c r="Q16" i="48"/>
  <c r="G16" i="48"/>
  <c r="I10" i="48"/>
  <c r="DL16" i="48"/>
  <c r="T16" i="48"/>
  <c r="N14" i="48"/>
  <c r="M14" i="48"/>
  <c r="BT10" i="48"/>
  <c r="Y16" i="48" l="1"/>
  <c r="X16" i="48"/>
  <c r="N16" i="48"/>
  <c r="S16" i="48"/>
  <c r="BT16" i="48"/>
  <c r="F16" i="48"/>
  <c r="M16" i="48"/>
  <c r="H10" i="48"/>
  <c r="I16" i="48"/>
  <c r="H16" i="48" l="1"/>
</calcChain>
</file>

<file path=xl/sharedStrings.xml><?xml version="1.0" encoding="utf-8"?>
<sst xmlns="http://schemas.openxmlformats.org/spreadsheetml/2006/main" count="197" uniqueCount="70">
  <si>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</si>
  <si>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</si>
  <si>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</si>
  <si>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</si>
  <si>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</si>
  <si>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</si>
  <si>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</si>
  <si>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</si>
  <si>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</si>
  <si>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</si>
  <si>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</si>
  <si>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</si>
  <si>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</si>
  <si>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</si>
  <si>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</si>
  <si>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</si>
  <si>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</si>
  <si>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</si>
  <si>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</si>
  <si>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</si>
  <si>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</si>
  <si>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</si>
  <si>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</si>
  <si>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</si>
  <si>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</si>
  <si>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</si>
  <si>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</si>
  <si>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</si>
  <si>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</si>
  <si>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</si>
  <si>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</si>
  <si>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</si>
  <si>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</si>
  <si>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</si>
  <si>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</si>
  <si>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</si>
  <si>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</si>
  <si>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</si>
  <si>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</si>
  <si>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</si>
  <si>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</si>
  <si>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</si>
  <si>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</si>
  <si>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</si>
  <si>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</si>
  <si>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</si>
  <si>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</si>
  <si>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</si>
  <si>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</si>
  <si>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</si>
  <si>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</si>
  <si>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</si>
  <si>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</si>
  <si>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</si>
  <si>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</si>
  <si>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</si>
  <si>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</si>
  <si>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</si>
  <si>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</si>
  <si>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</si>
  <si>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</si>
  <si>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</si>
  <si>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</si>
  <si>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</si>
  <si>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(91ամիս)  </t>
  </si>
  <si>
    <t/>
  </si>
  <si>
    <t xml:space="preserve">փաստ  (2 ամիս)  </t>
  </si>
  <si>
    <t xml:space="preserve">փաստ  (2 ամիս)   </t>
  </si>
  <si>
    <t xml:space="preserve">փաստ  ( 2ամիս)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</si>
  <si>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2025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մարտի  «31»-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</si>
</sst>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2"/>
      <color theme="1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165" fontId="15" fillId="5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zoomScale="77" zoomScaleNormal="77" zoomScaleSheetLayoutView="40" workbookViewId="0">
      <pane xSplit="2" ySplit="9" topLeftCell="C10" activePane="bottomRight" state="frozen"/>
      <selection pane="topRight"/>
      <selection pane="bottomLeft"/>
      <selection pane="bottomRight" activeCell="A2" sqref="A2:EI2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8" style="2" customWidth="1"/>
    <col min="6" max="6" width="16.7109375" style="2" customWidth="1"/>
    <col min="7" max="7" width="16.85546875" style="2" customWidth="1"/>
    <col min="8" max="8" width="11.57031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14.4257812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7.7109375" style="2" customWidth="1"/>
    <col min="58" max="58" width="17.42578125" style="2" customWidth="1"/>
    <col min="59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3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20.28515625" style="2" customWidth="1"/>
    <col min="116" max="116" width="14.85546875" style="2" customWidth="1"/>
    <col min="117" max="117" width="16.42578125" style="2" customWidth="1"/>
    <col min="118" max="120" width="14.85546875" style="2" customWidth="1"/>
    <col min="121" max="121" width="17.140625" style="2" customWidth="1"/>
    <col min="122" max="122" width="16.140625" style="2" customWidth="1"/>
    <col min="123" max="132" width="14.85546875" style="2" customWidth="1"/>
    <col min="133" max="133" width="16.140625" style="2" customWidth="1"/>
    <col min="134" max="134" width="16.28515625" style="2" customWidth="1"/>
    <col min="135" max="135" width="14.85546875" style="2" customWidth="1"/>
    <col min="136" max="136" width="10.5703125" style="2" customWidth="1"/>
    <col min="137" max="138" width="17" style="2" customWidth="1"/>
    <col min="139" max="139" width="14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25" customHeight="1" x14ac:dyDescent="0.35">
      <c r="A2" s="110" t="s">
        <v>69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13.5" customHeight="1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1"/>
      <c r="M3" s="111"/>
      <c r="N3" s="111"/>
      <c r="O3" s="111"/>
      <c r="P3" s="111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12" t="s">
        <v>1</v>
      </c>
      <c r="CV3" s="112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13" t="s">
        <v>2</v>
      </c>
      <c r="B4" s="116" t="s">
        <v>3</v>
      </c>
      <c r="C4" s="119" t="s">
        <v>4</v>
      </c>
      <c r="D4" s="119" t="s">
        <v>5</v>
      </c>
      <c r="E4" s="122" t="s">
        <v>6</v>
      </c>
      <c r="F4" s="123"/>
      <c r="G4" s="123"/>
      <c r="H4" s="123"/>
      <c r="I4" s="124"/>
      <c r="J4" s="131" t="s">
        <v>7</v>
      </c>
      <c r="K4" s="132"/>
      <c r="L4" s="132"/>
      <c r="M4" s="132"/>
      <c r="N4" s="132"/>
      <c r="O4" s="133"/>
      <c r="P4" s="140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2"/>
      <c r="DJ4" s="69" t="s">
        <v>8</v>
      </c>
      <c r="DK4" s="143" t="s">
        <v>9</v>
      </c>
      <c r="DL4" s="144"/>
      <c r="DM4" s="145"/>
      <c r="DN4" s="152" t="s">
        <v>10</v>
      </c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69" t="s">
        <v>11</v>
      </c>
      <c r="EG4" s="153" t="s">
        <v>12</v>
      </c>
      <c r="EH4" s="154"/>
      <c r="EI4" s="155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14"/>
      <c r="B5" s="117"/>
      <c r="C5" s="120"/>
      <c r="D5" s="120"/>
      <c r="E5" s="125"/>
      <c r="F5" s="126"/>
      <c r="G5" s="126"/>
      <c r="H5" s="126"/>
      <c r="I5" s="127"/>
      <c r="J5" s="134"/>
      <c r="K5" s="135"/>
      <c r="L5" s="135"/>
      <c r="M5" s="135"/>
      <c r="N5" s="135"/>
      <c r="O5" s="136"/>
      <c r="P5" s="162" t="s">
        <v>13</v>
      </c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4"/>
      <c r="BB5" s="165" t="s">
        <v>14</v>
      </c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75" t="s">
        <v>15</v>
      </c>
      <c r="BO5" s="76"/>
      <c r="BP5" s="76"/>
      <c r="BQ5" s="166" t="s">
        <v>16</v>
      </c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8"/>
      <c r="CH5" s="95" t="s">
        <v>17</v>
      </c>
      <c r="CI5" s="94"/>
      <c r="CJ5" s="94"/>
      <c r="CK5" s="94"/>
      <c r="CL5" s="94"/>
      <c r="CM5" s="94"/>
      <c r="CN5" s="94"/>
      <c r="CO5" s="94"/>
      <c r="CP5" s="96"/>
      <c r="CQ5" s="166" t="s">
        <v>18</v>
      </c>
      <c r="CR5" s="167"/>
      <c r="CS5" s="167"/>
      <c r="CT5" s="167"/>
      <c r="CU5" s="167"/>
      <c r="CV5" s="167"/>
      <c r="CW5" s="167"/>
      <c r="CX5" s="167"/>
      <c r="CY5" s="167"/>
      <c r="CZ5" s="167"/>
      <c r="DA5" s="165" t="s">
        <v>19</v>
      </c>
      <c r="DB5" s="165"/>
      <c r="DC5" s="165"/>
      <c r="DD5" s="75" t="s">
        <v>20</v>
      </c>
      <c r="DE5" s="76"/>
      <c r="DF5" s="77"/>
      <c r="DG5" s="75" t="s">
        <v>21</v>
      </c>
      <c r="DH5" s="76"/>
      <c r="DI5" s="77"/>
      <c r="DJ5" s="69"/>
      <c r="DK5" s="146"/>
      <c r="DL5" s="147"/>
      <c r="DM5" s="148"/>
      <c r="DN5" s="90"/>
      <c r="DO5" s="90"/>
      <c r="DP5" s="91"/>
      <c r="DQ5" s="91"/>
      <c r="DR5" s="91"/>
      <c r="DS5" s="91"/>
      <c r="DT5" s="75" t="s">
        <v>22</v>
      </c>
      <c r="DU5" s="76"/>
      <c r="DV5" s="77"/>
      <c r="DW5" s="81"/>
      <c r="DX5" s="82"/>
      <c r="DY5" s="82"/>
      <c r="DZ5" s="82"/>
      <c r="EA5" s="82"/>
      <c r="EB5" s="82"/>
      <c r="EC5" s="82"/>
      <c r="ED5" s="82"/>
      <c r="EE5" s="82"/>
      <c r="EF5" s="69"/>
      <c r="EG5" s="156"/>
      <c r="EH5" s="157"/>
      <c r="EI5" s="158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5" customHeight="1" x14ac:dyDescent="0.3">
      <c r="A6" s="114"/>
      <c r="B6" s="117"/>
      <c r="C6" s="120"/>
      <c r="D6" s="120"/>
      <c r="E6" s="128"/>
      <c r="F6" s="129"/>
      <c r="G6" s="129"/>
      <c r="H6" s="129"/>
      <c r="I6" s="130"/>
      <c r="J6" s="137"/>
      <c r="K6" s="138"/>
      <c r="L6" s="138"/>
      <c r="M6" s="138"/>
      <c r="N6" s="138"/>
      <c r="O6" s="139"/>
      <c r="P6" s="83" t="s">
        <v>23</v>
      </c>
      <c r="Q6" s="84"/>
      <c r="R6" s="84"/>
      <c r="S6" s="84"/>
      <c r="T6" s="85"/>
      <c r="U6" s="86" t="s">
        <v>24</v>
      </c>
      <c r="V6" s="87"/>
      <c r="W6" s="87"/>
      <c r="X6" s="87"/>
      <c r="Y6" s="88"/>
      <c r="Z6" s="86" t="s">
        <v>25</v>
      </c>
      <c r="AA6" s="87"/>
      <c r="AB6" s="87"/>
      <c r="AC6" s="87"/>
      <c r="AD6" s="88"/>
      <c r="AE6" s="86" t="s">
        <v>26</v>
      </c>
      <c r="AF6" s="87"/>
      <c r="AG6" s="87"/>
      <c r="AH6" s="87"/>
      <c r="AI6" s="88"/>
      <c r="AJ6" s="86" t="s">
        <v>27</v>
      </c>
      <c r="AK6" s="87"/>
      <c r="AL6" s="87"/>
      <c r="AM6" s="87"/>
      <c r="AN6" s="88"/>
      <c r="AO6" s="86" t="s">
        <v>28</v>
      </c>
      <c r="AP6" s="87"/>
      <c r="AQ6" s="87"/>
      <c r="AR6" s="87"/>
      <c r="AS6" s="88"/>
      <c r="AT6" s="86" t="s">
        <v>29</v>
      </c>
      <c r="AU6" s="87"/>
      <c r="AV6" s="87"/>
      <c r="AW6" s="87"/>
      <c r="AX6" s="88"/>
      <c r="AY6" s="89" t="s">
        <v>30</v>
      </c>
      <c r="AZ6" s="89"/>
      <c r="BA6" s="89"/>
      <c r="BB6" s="99" t="s">
        <v>31</v>
      </c>
      <c r="BC6" s="100"/>
      <c r="BD6" s="100"/>
      <c r="BE6" s="99" t="s">
        <v>32</v>
      </c>
      <c r="BF6" s="100"/>
      <c r="BG6" s="101"/>
      <c r="BH6" s="102" t="s">
        <v>33</v>
      </c>
      <c r="BI6" s="103"/>
      <c r="BJ6" s="103"/>
      <c r="BK6" s="104" t="s">
        <v>34</v>
      </c>
      <c r="BL6" s="105"/>
      <c r="BM6" s="105"/>
      <c r="BN6" s="78"/>
      <c r="BO6" s="79"/>
      <c r="BP6" s="79"/>
      <c r="BQ6" s="106" t="s">
        <v>35</v>
      </c>
      <c r="BR6" s="107"/>
      <c r="BS6" s="107"/>
      <c r="BT6" s="107"/>
      <c r="BU6" s="108"/>
      <c r="BV6" s="74" t="s">
        <v>36</v>
      </c>
      <c r="BW6" s="74"/>
      <c r="BX6" s="74"/>
      <c r="BY6" s="74" t="s">
        <v>37</v>
      </c>
      <c r="BZ6" s="74"/>
      <c r="CA6" s="74"/>
      <c r="CB6" s="74" t="s">
        <v>38</v>
      </c>
      <c r="CC6" s="74"/>
      <c r="CD6" s="74"/>
      <c r="CE6" s="74" t="s">
        <v>39</v>
      </c>
      <c r="CF6" s="74"/>
      <c r="CG6" s="74"/>
      <c r="CH6" s="74" t="s">
        <v>40</v>
      </c>
      <c r="CI6" s="74"/>
      <c r="CJ6" s="74"/>
      <c r="CK6" s="95" t="s">
        <v>41</v>
      </c>
      <c r="CL6" s="94"/>
      <c r="CM6" s="94"/>
      <c r="CN6" s="74" t="s">
        <v>42</v>
      </c>
      <c r="CO6" s="74"/>
      <c r="CP6" s="74"/>
      <c r="CQ6" s="92" t="s">
        <v>43</v>
      </c>
      <c r="CR6" s="93"/>
      <c r="CS6" s="94"/>
      <c r="CT6" s="95" t="s">
        <v>44</v>
      </c>
      <c r="CU6" s="94"/>
      <c r="CV6" s="94"/>
      <c r="CW6" s="96"/>
      <c r="CX6" s="95" t="s">
        <v>45</v>
      </c>
      <c r="CY6" s="94"/>
      <c r="CZ6" s="94"/>
      <c r="DA6" s="165"/>
      <c r="DB6" s="165"/>
      <c r="DC6" s="165"/>
      <c r="DD6" s="78"/>
      <c r="DE6" s="79"/>
      <c r="DF6" s="80"/>
      <c r="DG6" s="78"/>
      <c r="DH6" s="79"/>
      <c r="DI6" s="80"/>
      <c r="DJ6" s="69"/>
      <c r="DK6" s="149"/>
      <c r="DL6" s="150"/>
      <c r="DM6" s="151"/>
      <c r="DN6" s="75" t="s">
        <v>46</v>
      </c>
      <c r="DO6" s="76"/>
      <c r="DP6" s="77"/>
      <c r="DQ6" s="75" t="s">
        <v>47</v>
      </c>
      <c r="DR6" s="76"/>
      <c r="DS6" s="77"/>
      <c r="DT6" s="78"/>
      <c r="DU6" s="79"/>
      <c r="DV6" s="80"/>
      <c r="DW6" s="75" t="s">
        <v>48</v>
      </c>
      <c r="DX6" s="76"/>
      <c r="DY6" s="77"/>
      <c r="DZ6" s="75" t="s">
        <v>49</v>
      </c>
      <c r="EA6" s="76"/>
      <c r="EB6" s="77"/>
      <c r="EC6" s="97" t="s">
        <v>50</v>
      </c>
      <c r="ED6" s="98"/>
      <c r="EE6" s="98"/>
      <c r="EF6" s="69"/>
      <c r="EG6" s="159"/>
      <c r="EH6" s="160"/>
      <c r="EI6" s="161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14"/>
      <c r="B7" s="117"/>
      <c r="C7" s="120"/>
      <c r="D7" s="120"/>
      <c r="E7" s="68" t="s">
        <v>51</v>
      </c>
      <c r="F7" s="66" t="s">
        <v>52</v>
      </c>
      <c r="G7" s="67" t="s">
        <v>66</v>
      </c>
      <c r="H7" s="71" t="s">
        <v>53</v>
      </c>
      <c r="I7" s="73" t="s">
        <v>54</v>
      </c>
      <c r="J7" s="68" t="s">
        <v>51</v>
      </c>
      <c r="K7" s="64" t="s">
        <v>52</v>
      </c>
      <c r="L7" s="62" t="s">
        <v>66</v>
      </c>
      <c r="M7" s="71" t="s">
        <v>55</v>
      </c>
      <c r="N7" s="71" t="s">
        <v>53</v>
      </c>
      <c r="O7" s="73" t="s">
        <v>54</v>
      </c>
      <c r="P7" s="68" t="s">
        <v>51</v>
      </c>
      <c r="Q7" s="66" t="s">
        <v>52</v>
      </c>
      <c r="R7" s="67" t="s">
        <v>66</v>
      </c>
      <c r="S7" s="71" t="s">
        <v>53</v>
      </c>
      <c r="T7" s="73" t="s">
        <v>54</v>
      </c>
      <c r="U7" s="68" t="s">
        <v>51</v>
      </c>
      <c r="V7" s="66" t="s">
        <v>52</v>
      </c>
      <c r="W7" s="67" t="s">
        <v>66</v>
      </c>
      <c r="X7" s="71" t="s">
        <v>53</v>
      </c>
      <c r="Y7" s="73" t="s">
        <v>54</v>
      </c>
      <c r="Z7" s="68" t="s">
        <v>51</v>
      </c>
      <c r="AA7" s="66" t="s">
        <v>52</v>
      </c>
      <c r="AB7" s="67" t="s">
        <v>66</v>
      </c>
      <c r="AC7" s="71" t="s">
        <v>53</v>
      </c>
      <c r="AD7" s="73" t="s">
        <v>54</v>
      </c>
      <c r="AE7" s="68" t="s">
        <v>51</v>
      </c>
      <c r="AF7" s="66" t="s">
        <v>52</v>
      </c>
      <c r="AG7" s="67" t="s">
        <v>66</v>
      </c>
      <c r="AH7" s="71" t="s">
        <v>53</v>
      </c>
      <c r="AI7" s="73" t="s">
        <v>54</v>
      </c>
      <c r="AJ7" s="68" t="s">
        <v>51</v>
      </c>
      <c r="AK7" s="66" t="s">
        <v>52</v>
      </c>
      <c r="AL7" s="67" t="s">
        <v>66</v>
      </c>
      <c r="AM7" s="71" t="s">
        <v>53</v>
      </c>
      <c r="AN7" s="67" t="s">
        <v>54</v>
      </c>
      <c r="AO7" s="68" t="s">
        <v>51</v>
      </c>
      <c r="AP7" s="66" t="s">
        <v>52</v>
      </c>
      <c r="AQ7" s="67" t="s">
        <v>66</v>
      </c>
      <c r="AR7" s="71" t="s">
        <v>53</v>
      </c>
      <c r="AS7" s="14"/>
      <c r="AT7" s="68" t="s">
        <v>51</v>
      </c>
      <c r="AU7" s="66" t="s">
        <v>52</v>
      </c>
      <c r="AV7" s="67" t="s">
        <v>66</v>
      </c>
      <c r="AW7" s="72" t="s">
        <v>53</v>
      </c>
      <c r="AX7" s="67" t="s">
        <v>54</v>
      </c>
      <c r="AY7" s="68" t="s">
        <v>51</v>
      </c>
      <c r="AZ7" s="66" t="s">
        <v>52</v>
      </c>
      <c r="BA7" s="67" t="s">
        <v>66</v>
      </c>
      <c r="BB7" s="68" t="s">
        <v>51</v>
      </c>
      <c r="BC7" s="66" t="s">
        <v>52</v>
      </c>
      <c r="BD7" s="67" t="s">
        <v>66</v>
      </c>
      <c r="BE7" s="68" t="s">
        <v>51</v>
      </c>
      <c r="BF7" s="66" t="s">
        <v>52</v>
      </c>
      <c r="BG7" s="67" t="s">
        <v>66</v>
      </c>
      <c r="BH7" s="68" t="s">
        <v>51</v>
      </c>
      <c r="BI7" s="66" t="s">
        <v>52</v>
      </c>
      <c r="BJ7" s="67" t="s">
        <v>66</v>
      </c>
      <c r="BK7" s="68" t="s">
        <v>51</v>
      </c>
      <c r="BL7" s="66" t="s">
        <v>52</v>
      </c>
      <c r="BM7" s="67" t="s">
        <v>67</v>
      </c>
      <c r="BN7" s="68" t="s">
        <v>51</v>
      </c>
      <c r="BO7" s="66" t="s">
        <v>52</v>
      </c>
      <c r="BP7" s="67" t="s">
        <v>66</v>
      </c>
      <c r="BQ7" s="68" t="s">
        <v>51</v>
      </c>
      <c r="BR7" s="66" t="s">
        <v>52</v>
      </c>
      <c r="BS7" s="67" t="s">
        <v>64</v>
      </c>
      <c r="BT7" s="71" t="s">
        <v>53</v>
      </c>
      <c r="BU7" s="67" t="s">
        <v>54</v>
      </c>
      <c r="BV7" s="68" t="s">
        <v>51</v>
      </c>
      <c r="BW7" s="66" t="s">
        <v>52</v>
      </c>
      <c r="BX7" s="67" t="s">
        <v>66</v>
      </c>
      <c r="BY7" s="68" t="s">
        <v>51</v>
      </c>
      <c r="BZ7" s="66" t="s">
        <v>52</v>
      </c>
      <c r="CA7" s="67" t="s">
        <v>66</v>
      </c>
      <c r="CB7" s="68" t="s">
        <v>51</v>
      </c>
      <c r="CC7" s="66" t="s">
        <v>52</v>
      </c>
      <c r="CD7" s="67" t="s">
        <v>66</v>
      </c>
      <c r="CE7" s="68" t="s">
        <v>51</v>
      </c>
      <c r="CF7" s="66" t="s">
        <v>52</v>
      </c>
      <c r="CG7" s="67" t="s">
        <v>66</v>
      </c>
      <c r="CH7" s="68" t="s">
        <v>51</v>
      </c>
      <c r="CI7" s="66" t="s">
        <v>52</v>
      </c>
      <c r="CJ7" s="67" t="s">
        <v>66</v>
      </c>
      <c r="CK7" s="68" t="s">
        <v>51</v>
      </c>
      <c r="CL7" s="66" t="s">
        <v>52</v>
      </c>
      <c r="CM7" s="67" t="s">
        <v>66</v>
      </c>
      <c r="CN7" s="68" t="s">
        <v>51</v>
      </c>
      <c r="CO7" s="66" t="s">
        <v>52</v>
      </c>
      <c r="CP7" s="67" t="s">
        <v>66</v>
      </c>
      <c r="CQ7" s="68" t="s">
        <v>51</v>
      </c>
      <c r="CR7" s="66" t="s">
        <v>52</v>
      </c>
      <c r="CS7" s="67" t="s">
        <v>66</v>
      </c>
      <c r="CT7" s="68" t="s">
        <v>51</v>
      </c>
      <c r="CU7" s="66" t="s">
        <v>52</v>
      </c>
      <c r="CV7" s="67" t="s">
        <v>66</v>
      </c>
      <c r="CW7" s="71" t="s">
        <v>53</v>
      </c>
      <c r="CX7" s="68" t="s">
        <v>51</v>
      </c>
      <c r="CY7" s="66" t="s">
        <v>52</v>
      </c>
      <c r="CZ7" s="67" t="s">
        <v>66</v>
      </c>
      <c r="DA7" s="68" t="s">
        <v>51</v>
      </c>
      <c r="DB7" s="66" t="s">
        <v>52</v>
      </c>
      <c r="DC7" s="67" t="s">
        <v>68</v>
      </c>
      <c r="DD7" s="68" t="s">
        <v>51</v>
      </c>
      <c r="DE7" s="66" t="s">
        <v>52</v>
      </c>
      <c r="DF7" s="67" t="s">
        <v>66</v>
      </c>
      <c r="DG7" s="68" t="s">
        <v>51</v>
      </c>
      <c r="DH7" s="66" t="s">
        <v>52</v>
      </c>
      <c r="DI7" s="67" t="s">
        <v>66</v>
      </c>
      <c r="DJ7" s="70" t="s">
        <v>56</v>
      </c>
      <c r="DK7" s="68" t="s">
        <v>51</v>
      </c>
      <c r="DL7" s="66" t="s">
        <v>52</v>
      </c>
      <c r="DM7" s="67" t="s">
        <v>66</v>
      </c>
      <c r="DN7" s="68" t="s">
        <v>51</v>
      </c>
      <c r="DO7" s="66" t="s">
        <v>52</v>
      </c>
      <c r="DP7" s="67" t="s">
        <v>66</v>
      </c>
      <c r="DQ7" s="68" t="s">
        <v>51</v>
      </c>
      <c r="DR7" s="66" t="s">
        <v>52</v>
      </c>
      <c r="DS7" s="67" t="s">
        <v>66</v>
      </c>
      <c r="DT7" s="68" t="s">
        <v>51</v>
      </c>
      <c r="DU7" s="66" t="s">
        <v>52</v>
      </c>
      <c r="DV7" s="67" t="s">
        <v>66</v>
      </c>
      <c r="DW7" s="68" t="s">
        <v>51</v>
      </c>
      <c r="DX7" s="66" t="s">
        <v>52</v>
      </c>
      <c r="DY7" s="67" t="s">
        <v>66</v>
      </c>
      <c r="DZ7" s="68" t="s">
        <v>51</v>
      </c>
      <c r="EA7" s="66" t="s">
        <v>52</v>
      </c>
      <c r="EB7" s="67" t="s">
        <v>66</v>
      </c>
      <c r="EC7" s="68" t="s">
        <v>51</v>
      </c>
      <c r="ED7" s="66" t="s">
        <v>52</v>
      </c>
      <c r="EE7" s="67" t="s">
        <v>66</v>
      </c>
      <c r="EF7" s="69" t="s">
        <v>56</v>
      </c>
      <c r="EG7" s="68" t="s">
        <v>51</v>
      </c>
      <c r="EH7" s="66" t="s">
        <v>52</v>
      </c>
      <c r="EI7" s="67" t="s">
        <v>66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76.5" customHeight="1" x14ac:dyDescent="0.3">
      <c r="A8" s="115"/>
      <c r="B8" s="118"/>
      <c r="C8" s="121"/>
      <c r="D8" s="121"/>
      <c r="E8" s="68"/>
      <c r="F8" s="66"/>
      <c r="G8" s="67"/>
      <c r="H8" s="71"/>
      <c r="I8" s="73"/>
      <c r="J8" s="68"/>
      <c r="K8" s="65"/>
      <c r="L8" s="63"/>
      <c r="M8" s="71"/>
      <c r="N8" s="71"/>
      <c r="O8" s="73"/>
      <c r="P8" s="68"/>
      <c r="Q8" s="66"/>
      <c r="R8" s="67"/>
      <c r="S8" s="71"/>
      <c r="T8" s="73"/>
      <c r="U8" s="68"/>
      <c r="V8" s="66"/>
      <c r="W8" s="67"/>
      <c r="X8" s="71"/>
      <c r="Y8" s="73"/>
      <c r="Z8" s="68"/>
      <c r="AA8" s="66"/>
      <c r="AB8" s="67"/>
      <c r="AC8" s="71"/>
      <c r="AD8" s="73"/>
      <c r="AE8" s="68"/>
      <c r="AF8" s="66"/>
      <c r="AG8" s="67"/>
      <c r="AH8" s="71"/>
      <c r="AI8" s="73"/>
      <c r="AJ8" s="68"/>
      <c r="AK8" s="66"/>
      <c r="AL8" s="67"/>
      <c r="AM8" s="71"/>
      <c r="AN8" s="67"/>
      <c r="AO8" s="68"/>
      <c r="AP8" s="66"/>
      <c r="AQ8" s="67"/>
      <c r="AR8" s="71"/>
      <c r="AS8" s="59" t="s">
        <v>54</v>
      </c>
      <c r="AT8" s="68"/>
      <c r="AU8" s="66"/>
      <c r="AV8" s="67"/>
      <c r="AW8" s="72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71"/>
      <c r="BU8" s="67"/>
      <c r="BV8" s="68"/>
      <c r="BW8" s="66"/>
      <c r="BX8" s="67"/>
      <c r="BY8" s="68"/>
      <c r="BZ8" s="66"/>
      <c r="CA8" s="67"/>
      <c r="CB8" s="68"/>
      <c r="CC8" s="66"/>
      <c r="CD8" s="67"/>
      <c r="CE8" s="68"/>
      <c r="CF8" s="66"/>
      <c r="CG8" s="67"/>
      <c r="CH8" s="68"/>
      <c r="CI8" s="66"/>
      <c r="CJ8" s="67"/>
      <c r="CK8" s="68"/>
      <c r="CL8" s="66"/>
      <c r="CM8" s="67"/>
      <c r="CN8" s="68"/>
      <c r="CO8" s="66"/>
      <c r="CP8" s="67"/>
      <c r="CQ8" s="68"/>
      <c r="CR8" s="66"/>
      <c r="CS8" s="67"/>
      <c r="CT8" s="68"/>
      <c r="CU8" s="66"/>
      <c r="CV8" s="67"/>
      <c r="CW8" s="71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70"/>
      <c r="DK8" s="68"/>
      <c r="DL8" s="66"/>
      <c r="DM8" s="67"/>
      <c r="DN8" s="68"/>
      <c r="DO8" s="66"/>
      <c r="DP8" s="67"/>
      <c r="DQ8" s="68"/>
      <c r="DR8" s="66"/>
      <c r="DS8" s="67"/>
      <c r="DT8" s="68"/>
      <c r="DU8" s="66"/>
      <c r="DV8" s="67"/>
      <c r="DW8" s="68"/>
      <c r="DX8" s="66"/>
      <c r="DY8" s="67"/>
      <c r="DZ8" s="68"/>
      <c r="EA8" s="66"/>
      <c r="EB8" s="67"/>
      <c r="EC8" s="68"/>
      <c r="ED8" s="66"/>
      <c r="EE8" s="67"/>
      <c r="EF8" s="69"/>
      <c r="EG8" s="68"/>
      <c r="EH8" s="66"/>
      <c r="EI8" s="67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34">
        <v>123908.5621</v>
      </c>
      <c r="D10" s="34">
        <v>637739.43220000004</v>
      </c>
      <c r="E10" s="35">
        <f t="shared" ref="E10:G14" si="0">DK10+EG10-EC10</f>
        <v>5915830.6999999993</v>
      </c>
      <c r="F10" s="36">
        <f t="shared" si="0"/>
        <v>1478957.6749999998</v>
      </c>
      <c r="G10" s="36">
        <f t="shared" si="0"/>
        <v>701331.99689999991</v>
      </c>
      <c r="H10" s="36">
        <f>+G10/F10*100</f>
        <v>47.420694233186893</v>
      </c>
      <c r="I10" s="36">
        <f>G10/E10*100</f>
        <v>11.855173558296723</v>
      </c>
      <c r="J10" s="37">
        <f t="shared" ref="J10:L14" si="1">U10+Z10+AJ10+AO10+AT10+AY10+BN10+BV10+BY10+CB10+CE10+CH10+CN10+CQ10+CX10+DA10+DG10+AE10</f>
        <v>574597.6</v>
      </c>
      <c r="K10" s="38">
        <f t="shared" si="1"/>
        <v>143649.4</v>
      </c>
      <c r="L10" s="38">
        <f t="shared" si="1"/>
        <v>115047.75689999999</v>
      </c>
      <c r="M10" s="38">
        <f>+L10-K10</f>
        <v>-28601.643100000001</v>
      </c>
      <c r="N10" s="38">
        <f>+L10/K10*100</f>
        <v>80.089270752262095</v>
      </c>
      <c r="O10" s="38">
        <f>L10/J10*100</f>
        <v>20.022317688065524</v>
      </c>
      <c r="P10" s="37">
        <f t="shared" ref="P10:R14" si="2">U10+Z10+AE10</f>
        <v>111076.79999999999</v>
      </c>
      <c r="Q10" s="38">
        <f t="shared" si="2"/>
        <v>27769.199999999997</v>
      </c>
      <c r="R10" s="38">
        <f t="shared" si="2"/>
        <v>11475.004000000001</v>
      </c>
      <c r="S10" s="38">
        <f>+R10/Q10*100</f>
        <v>41.32277487288075</v>
      </c>
      <c r="T10" s="39">
        <f>R10/P10*100</f>
        <v>10.330693718220187</v>
      </c>
      <c r="U10" s="37">
        <v>19007.400000000001</v>
      </c>
      <c r="V10" s="40">
        <f>+U10/12*3</f>
        <v>4751.8500000000004</v>
      </c>
      <c r="W10" s="40">
        <v>745.553</v>
      </c>
      <c r="X10" s="40">
        <f>+W10/V10*100</f>
        <v>15.689741890000736</v>
      </c>
      <c r="Y10" s="40">
        <f t="shared" ref="Y10:Y16" si="3">W10/U10*100</f>
        <v>3.922435472500184</v>
      </c>
      <c r="Z10" s="37">
        <v>3200</v>
      </c>
      <c r="AA10" s="40">
        <f>+Z10/12*3</f>
        <v>800</v>
      </c>
      <c r="AB10" s="40">
        <v>2794.181</v>
      </c>
      <c r="AC10" s="40">
        <f t="shared" ref="AC10:AC16" si="4">+AB10/AA10*100</f>
        <v>349.27262500000001</v>
      </c>
      <c r="AD10" s="40">
        <f>+AB10/Z10*100</f>
        <v>87.318156250000001</v>
      </c>
      <c r="AE10" s="37">
        <v>88869.4</v>
      </c>
      <c r="AF10" s="40">
        <f>+AE10/12*3</f>
        <v>22217.35</v>
      </c>
      <c r="AG10" s="40">
        <v>7935.27</v>
      </c>
      <c r="AH10" s="40">
        <f>+AG10/AF10*100</f>
        <v>35.716545852678209</v>
      </c>
      <c r="AI10" s="40">
        <f>AG10/AE10*100</f>
        <v>8.9291364631695522</v>
      </c>
      <c r="AJ10" s="37">
        <v>212590.3</v>
      </c>
      <c r="AK10" s="40">
        <f>+AJ10/12*3</f>
        <v>53147.574999999997</v>
      </c>
      <c r="AL10" s="40">
        <v>53797.917000000001</v>
      </c>
      <c r="AM10" s="40">
        <f>+AL10/AK10*100</f>
        <v>101.22365319584196</v>
      </c>
      <c r="AN10" s="40">
        <f>AL10/AJ10*100</f>
        <v>25.30591329896049</v>
      </c>
      <c r="AO10" s="37">
        <v>6644</v>
      </c>
      <c r="AP10" s="40">
        <f>+AO10/12*3</f>
        <v>1661</v>
      </c>
      <c r="AQ10" s="40">
        <v>3005.3960000000002</v>
      </c>
      <c r="AR10" s="40">
        <f>+AQ10/AP10*100</f>
        <v>180.93895243829019</v>
      </c>
      <c r="AS10" s="40">
        <f>AQ10/AO10*100</f>
        <v>45.234738109572547</v>
      </c>
      <c r="AT10" s="37">
        <v>8500</v>
      </c>
      <c r="AU10" s="40">
        <f>+AT10/12*3</f>
        <v>2125</v>
      </c>
      <c r="AV10" s="40">
        <v>2337.3000000000002</v>
      </c>
      <c r="AW10" s="40">
        <f>+AV10/AU10*100</f>
        <v>109.99058823529413</v>
      </c>
      <c r="AX10" s="40">
        <f>AV10/AT10*100</f>
        <v>27.497647058823532</v>
      </c>
      <c r="AY10" s="37">
        <v>0</v>
      </c>
      <c r="AZ10" s="40">
        <f>+AY10/12*9</f>
        <v>0</v>
      </c>
      <c r="BA10" s="40">
        <v>0</v>
      </c>
      <c r="BB10" s="37">
        <v>0</v>
      </c>
      <c r="BC10" s="40">
        <f>+BB10/12*9</f>
        <v>0</v>
      </c>
      <c r="BD10" s="40">
        <v>0</v>
      </c>
      <c r="BE10" s="37">
        <v>2342636.6</v>
      </c>
      <c r="BF10" s="40">
        <f>+BE10/12*3</f>
        <v>585659.15</v>
      </c>
      <c r="BG10" s="40">
        <v>585077.4</v>
      </c>
      <c r="BH10" s="37">
        <v>3049.9</v>
      </c>
      <c r="BI10" s="40">
        <f>+BH10/12*3</f>
        <v>762.47500000000002</v>
      </c>
      <c r="BJ10" s="40">
        <v>761.4</v>
      </c>
      <c r="BK10" s="37">
        <v>0</v>
      </c>
      <c r="BL10" s="40">
        <f>+BK10/12*9</f>
        <v>0</v>
      </c>
      <c r="BM10" s="40">
        <v>0</v>
      </c>
      <c r="BN10" s="37">
        <v>0</v>
      </c>
      <c r="BO10" s="40">
        <f>+BN10/12*9</f>
        <v>0</v>
      </c>
      <c r="BP10" s="40">
        <v>0</v>
      </c>
      <c r="BQ10" s="37">
        <f t="shared" ref="BQ10:BS14" si="5">BV10+BY10+CB10+CE10</f>
        <v>174521.09999999998</v>
      </c>
      <c r="BR10" s="40">
        <f t="shared" si="5"/>
        <v>43630.274999999994</v>
      </c>
      <c r="BS10" s="40">
        <f>BX10+CA10+CD10+CG10</f>
        <v>32021.609</v>
      </c>
      <c r="BT10" s="40">
        <f>+BS10/BR10*100</f>
        <v>73.393094588562661</v>
      </c>
      <c r="BU10" s="40">
        <f>BS10/BQ10*100</f>
        <v>18.348273647140665</v>
      </c>
      <c r="BV10" s="37">
        <v>105392.9</v>
      </c>
      <c r="BW10" s="40">
        <f>+BV10/12*3</f>
        <v>26348.224999999999</v>
      </c>
      <c r="BX10" s="40">
        <v>25531.546999999999</v>
      </c>
      <c r="BY10" s="37">
        <v>41592.199999999997</v>
      </c>
      <c r="BZ10" s="40">
        <f>+BY10/12*3</f>
        <v>10398.049999999999</v>
      </c>
      <c r="CA10" s="40">
        <v>787.77200000000005</v>
      </c>
      <c r="CB10" s="61">
        <v>0</v>
      </c>
      <c r="CC10" s="40">
        <f>+CB10/12*3</f>
        <v>0</v>
      </c>
      <c r="CD10" s="40">
        <v>0</v>
      </c>
      <c r="CE10" s="37">
        <v>27536</v>
      </c>
      <c r="CF10" s="40">
        <f>+CE10/12*3</f>
        <v>6884</v>
      </c>
      <c r="CG10" s="40">
        <v>5702.29</v>
      </c>
      <c r="CH10" s="37">
        <v>0</v>
      </c>
      <c r="CI10" s="40">
        <f>+CH10/12*9</f>
        <v>0</v>
      </c>
      <c r="CJ10" s="40">
        <v>0</v>
      </c>
      <c r="CK10" s="37">
        <v>2227.1999999999998</v>
      </c>
      <c r="CL10" s="40">
        <f>+CK10/12*3</f>
        <v>556.79999999999995</v>
      </c>
      <c r="CM10" s="40">
        <v>445.44</v>
      </c>
      <c r="CN10" s="37">
        <v>0</v>
      </c>
      <c r="CO10" s="40">
        <f>+CN10/12*9</f>
        <v>0</v>
      </c>
      <c r="CP10" s="40">
        <v>42</v>
      </c>
      <c r="CQ10" s="37">
        <v>51265.4</v>
      </c>
      <c r="CR10" s="40">
        <f>+CQ10/12*3</f>
        <v>12816.35</v>
      </c>
      <c r="CS10" s="40">
        <v>6962.8689999999997</v>
      </c>
      <c r="CT10" s="37">
        <v>28165.4</v>
      </c>
      <c r="CU10" s="40">
        <f>+CT10/12*3</f>
        <v>7041.35</v>
      </c>
      <c r="CV10" s="40">
        <v>1995.069</v>
      </c>
      <c r="CW10" s="40">
        <f>+CV10/CU10*100</f>
        <v>28.333615002804859</v>
      </c>
      <c r="CX10" s="35">
        <v>0</v>
      </c>
      <c r="CY10" s="40">
        <f>+CX10/12*3</f>
        <v>0</v>
      </c>
      <c r="CZ10" s="34">
        <v>888.84</v>
      </c>
      <c r="DA10" s="35">
        <v>0</v>
      </c>
      <c r="DB10" s="40">
        <f>+DA10/12*3</f>
        <v>0</v>
      </c>
      <c r="DC10" s="34">
        <v>100</v>
      </c>
      <c r="DD10" s="35">
        <v>0</v>
      </c>
      <c r="DE10" s="40">
        <f>+DD10/12*3</f>
        <v>0</v>
      </c>
      <c r="DF10" s="34">
        <v>0</v>
      </c>
      <c r="DG10" s="35">
        <v>10000</v>
      </c>
      <c r="DH10" s="40">
        <f>+DG10/12*3</f>
        <v>2500</v>
      </c>
      <c r="DI10" s="34">
        <v>4416.8218999999999</v>
      </c>
      <c r="DJ10" s="34">
        <v>0</v>
      </c>
      <c r="DK10" s="35">
        <f>U10+Z10+AJ10+AO10+AT10+AY10+BB10+BE10+BH10+BK10+BN10+BV10+BY10+CB10+CE10+CH10+CK10+CN10+CQ10+CX10+DA10+DD10+DG10+AE10</f>
        <v>2922511.3000000003</v>
      </c>
      <c r="DL10" s="34">
        <f t="shared" ref="DK10:DM14" si="6">V10+AA10+AK10+AP10+AU10+AZ10+BC10+BF10+BI10+BL10+BO10+BW10+BZ10+CC10+CF10+CI10+CL10+CO10+CR10+CY10+DB10+DE10+DH10+AF10</f>
        <v>730627.82500000007</v>
      </c>
      <c r="DM10" s="34">
        <f>W10+AB10+AL10+AQ10+AV10+BA10+BD10+BG10+BJ10+BM10+BP10+BX10+CA10+CD10+CG10+CJ10+CM10+CP10+CS10+CZ10+DC10+DF10+DI10+AG10</f>
        <v>701331.99689999991</v>
      </c>
      <c r="DN10" s="35">
        <v>196968.6</v>
      </c>
      <c r="DO10" s="40">
        <f>+DN10/12*3</f>
        <v>49242.149999999994</v>
      </c>
      <c r="DP10" s="34">
        <v>0</v>
      </c>
      <c r="DQ10" s="35">
        <v>2796350.8</v>
      </c>
      <c r="DR10" s="40">
        <f>+DQ10/12*3</f>
        <v>699087.7</v>
      </c>
      <c r="DS10" s="34">
        <v>0</v>
      </c>
      <c r="DT10" s="35">
        <v>0</v>
      </c>
      <c r="DU10" s="40">
        <f>+DT10/12*9</f>
        <v>0</v>
      </c>
      <c r="DV10" s="34">
        <v>0</v>
      </c>
      <c r="DW10" s="35">
        <v>0</v>
      </c>
      <c r="DX10" s="40">
        <f>+DW10/12*3</f>
        <v>0</v>
      </c>
      <c r="DY10" s="34">
        <v>0</v>
      </c>
      <c r="DZ10" s="35">
        <v>0</v>
      </c>
      <c r="EA10" s="40">
        <f>+DZ10/12*9</f>
        <v>0</v>
      </c>
      <c r="EB10" s="34">
        <v>0</v>
      </c>
      <c r="EC10" s="35">
        <v>856753.4</v>
      </c>
      <c r="ED10" s="40">
        <f>+EC10/12*3</f>
        <v>214188.35</v>
      </c>
      <c r="EE10" s="34">
        <v>0</v>
      </c>
      <c r="EF10" s="34">
        <v>0</v>
      </c>
      <c r="EG10" s="35">
        <f>DN10+DQ10+DT10+DW10+DZ10+EC10</f>
        <v>3850072.8</v>
      </c>
      <c r="EH10" s="34">
        <f t="shared" ref="EG10:EH14" si="7">DO10+DR10+DU10+DX10+EA10+ED10</f>
        <v>962518.2</v>
      </c>
      <c r="EI10" s="34">
        <f>DP10+DS10+DV10+DY10+EB10+EE10+EF10</f>
        <v>0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34">
        <v>81.400599999999997</v>
      </c>
      <c r="D11" s="34">
        <v>350549.19650000002</v>
      </c>
      <c r="E11" s="35">
        <f t="shared" si="0"/>
        <v>3084555.2732000002</v>
      </c>
      <c r="F11" s="36">
        <f t="shared" si="0"/>
        <v>771138.81830000004</v>
      </c>
      <c r="G11" s="36">
        <f t="shared" si="0"/>
        <v>724732.16720000014</v>
      </c>
      <c r="H11" s="36">
        <f t="shared" ref="H11:H16" si="8">+G11/F11*100</f>
        <v>93.982062632730006</v>
      </c>
      <c r="I11" s="36">
        <f>G11/E11*100</f>
        <v>23.495515658182502</v>
      </c>
      <c r="J11" s="37">
        <f t="shared" si="1"/>
        <v>911071.8</v>
      </c>
      <c r="K11" s="38">
        <f t="shared" si="1"/>
        <v>227767.94999999998</v>
      </c>
      <c r="L11" s="38">
        <f t="shared" si="1"/>
        <v>183215.98719999997</v>
      </c>
      <c r="M11" s="38">
        <f>+L11-K11</f>
        <v>-44551.962800000008</v>
      </c>
      <c r="N11" s="38">
        <f>+L11/K11*100</f>
        <v>80.439757744669521</v>
      </c>
      <c r="O11" s="38">
        <f>L11/J11*100</f>
        <v>20.109939436167377</v>
      </c>
      <c r="P11" s="37">
        <f t="shared" si="2"/>
        <v>202112.7</v>
      </c>
      <c r="Q11" s="38">
        <f t="shared" si="2"/>
        <v>50528.175000000003</v>
      </c>
      <c r="R11" s="38">
        <f t="shared" si="2"/>
        <v>31634.480199999998</v>
      </c>
      <c r="S11" s="38">
        <f t="shared" ref="S11:S16" si="9">+R11/Q11*100</f>
        <v>62.607604964952714</v>
      </c>
      <c r="T11" s="39">
        <f>R11/P11*100</f>
        <v>15.651901241238178</v>
      </c>
      <c r="U11" s="37">
        <v>9068.4</v>
      </c>
      <c r="V11" s="40">
        <f t="shared" ref="V11:V16" si="10">+U11/12*3</f>
        <v>2267.1</v>
      </c>
      <c r="W11" s="40">
        <v>3396.3319999999999</v>
      </c>
      <c r="X11" s="40">
        <f t="shared" ref="X11:X16" si="11">+W11/V11*100</f>
        <v>149.80953641215652</v>
      </c>
      <c r="Y11" s="40">
        <f t="shared" si="3"/>
        <v>37.45238410303913</v>
      </c>
      <c r="Z11" s="37">
        <v>26724.9</v>
      </c>
      <c r="AA11" s="40">
        <f t="shared" ref="AA11:AA16" si="12">+Z11/12*3</f>
        <v>6681.2250000000004</v>
      </c>
      <c r="AB11" s="40">
        <v>9014.8482000000004</v>
      </c>
      <c r="AC11" s="40">
        <f t="shared" si="4"/>
        <v>134.9280738187982</v>
      </c>
      <c r="AD11" s="40">
        <f t="shared" ref="AD11:AD16" si="13">+AB11/Z11*100</f>
        <v>33.732018454699549</v>
      </c>
      <c r="AE11" s="37">
        <v>166319.4</v>
      </c>
      <c r="AF11" s="40">
        <f t="shared" ref="AF11:AF16" si="14">+AE11/12*3</f>
        <v>41579.85</v>
      </c>
      <c r="AG11" s="40">
        <v>19223.3</v>
      </c>
      <c r="AH11" s="40">
        <f>+AG11/AF11*100</f>
        <v>46.232249515089642</v>
      </c>
      <c r="AI11" s="40">
        <f>AG11/AE11*100</f>
        <v>11.55806237877241</v>
      </c>
      <c r="AJ11" s="37">
        <v>409673.8</v>
      </c>
      <c r="AK11" s="40">
        <f t="shared" ref="AK11:AK16" si="15">+AJ11/12*3</f>
        <v>102418.44999999998</v>
      </c>
      <c r="AL11" s="40">
        <v>88155.983699999997</v>
      </c>
      <c r="AM11" s="40">
        <f>+AL11/AK11*100</f>
        <v>86.074319324301442</v>
      </c>
      <c r="AN11" s="40">
        <f>AL11/AJ11*100</f>
        <v>21.518579831075357</v>
      </c>
      <c r="AO11" s="37">
        <v>11739.4</v>
      </c>
      <c r="AP11" s="40">
        <f t="shared" ref="AP11:AP16" si="16">+AO11/12*3</f>
        <v>2934.85</v>
      </c>
      <c r="AQ11" s="40">
        <v>4558.9967999999999</v>
      </c>
      <c r="AR11" s="40">
        <f>+AQ11/AP11*100</f>
        <v>155.34002759936624</v>
      </c>
      <c r="AS11" s="40">
        <f>AQ11/AO11*100</f>
        <v>38.835006899841559</v>
      </c>
      <c r="AT11" s="37">
        <v>15000</v>
      </c>
      <c r="AU11" s="40">
        <f t="shared" ref="AU11:AU16" si="17">+AT11/12*3</f>
        <v>3750</v>
      </c>
      <c r="AV11" s="40">
        <v>4148.8</v>
      </c>
      <c r="AW11" s="40">
        <f>+AV11/AU11*100</f>
        <v>110.63466666666667</v>
      </c>
      <c r="AX11" s="40">
        <f>AV11/AT11*100</f>
        <v>27.658666666666669</v>
      </c>
      <c r="AY11" s="37">
        <v>0</v>
      </c>
      <c r="AZ11" s="40">
        <f t="shared" ref="AZ11:AZ14" si="18">+AY11/12*9</f>
        <v>0</v>
      </c>
      <c r="BA11" s="40">
        <v>0</v>
      </c>
      <c r="BB11" s="37">
        <v>0</v>
      </c>
      <c r="BC11" s="40">
        <f t="shared" ref="BC11:BC14" si="19">+BB11/12*9</f>
        <v>0</v>
      </c>
      <c r="BD11" s="40">
        <v>0</v>
      </c>
      <c r="BE11" s="37">
        <v>2154421.5</v>
      </c>
      <c r="BF11" s="40">
        <f t="shared" ref="BF11:BF16" si="20">+BE11/12*3</f>
        <v>538605.375</v>
      </c>
      <c r="BG11" s="40">
        <v>538605.4</v>
      </c>
      <c r="BH11" s="37">
        <v>9804.9</v>
      </c>
      <c r="BI11" s="40">
        <f t="shared" ref="BI11:BI16" si="21">+BH11/12*3</f>
        <v>2451.2249999999999</v>
      </c>
      <c r="BJ11" s="40">
        <v>2019.9</v>
      </c>
      <c r="BK11" s="37">
        <v>0</v>
      </c>
      <c r="BL11" s="40">
        <f t="shared" ref="BL11:BL14" si="22">+BK11/12*9</f>
        <v>0</v>
      </c>
      <c r="BM11" s="40">
        <v>0</v>
      </c>
      <c r="BN11" s="37">
        <v>0</v>
      </c>
      <c r="BO11" s="40">
        <f t="shared" ref="BO11:BO14" si="23">+BN11/12*9</f>
        <v>0</v>
      </c>
      <c r="BP11" s="40">
        <v>0</v>
      </c>
      <c r="BQ11" s="37">
        <f t="shared" si="5"/>
        <v>57796.399999999994</v>
      </c>
      <c r="BR11" s="40">
        <f t="shared" si="5"/>
        <v>14449.099999999999</v>
      </c>
      <c r="BS11" s="40">
        <f t="shared" si="5"/>
        <v>9704.7259999999987</v>
      </c>
      <c r="BT11" s="40">
        <f t="shared" ref="BT11:BT16" si="24">+BS11/BR11*100</f>
        <v>67.164916846031929</v>
      </c>
      <c r="BU11" s="40">
        <f>BS11/BQ11*100</f>
        <v>16.791229211507982</v>
      </c>
      <c r="BV11" s="37">
        <v>34547.699999999997</v>
      </c>
      <c r="BW11" s="40">
        <f t="shared" ref="BW11:BW16" si="25">+BV11/12*3</f>
        <v>8636.9249999999993</v>
      </c>
      <c r="BX11" s="40">
        <v>1809.1610000000001</v>
      </c>
      <c r="BY11" s="37">
        <v>6325</v>
      </c>
      <c r="BZ11" s="40">
        <f t="shared" ref="BZ11:BZ16" si="26">+BY11/12*3</f>
        <v>1581.25</v>
      </c>
      <c r="CA11" s="40">
        <v>3362.7</v>
      </c>
      <c r="CB11" s="61">
        <v>3526.7</v>
      </c>
      <c r="CC11" s="40">
        <f t="shared" ref="CC11:CC16" si="27">+CB11/12*3</f>
        <v>881.67499999999995</v>
      </c>
      <c r="CD11" s="40">
        <v>326.36500000000001</v>
      </c>
      <c r="CE11" s="37">
        <v>13397</v>
      </c>
      <c r="CF11" s="40">
        <f t="shared" ref="CF11:CF16" si="28">+CE11/12*3</f>
        <v>3349.25</v>
      </c>
      <c r="CG11" s="40">
        <v>4206.5</v>
      </c>
      <c r="CH11" s="37">
        <v>0</v>
      </c>
      <c r="CI11" s="40">
        <f t="shared" ref="CI11:CI14" si="29">+CH11/12*9</f>
        <v>0</v>
      </c>
      <c r="CJ11" s="40">
        <v>0</v>
      </c>
      <c r="CK11" s="37">
        <v>4454.3999999999996</v>
      </c>
      <c r="CL11" s="40">
        <f t="shared" ref="CL11:CL16" si="30">+CK11/12*3</f>
        <v>1113.5999999999999</v>
      </c>
      <c r="CM11" s="40">
        <v>890.88</v>
      </c>
      <c r="CN11" s="37">
        <v>0</v>
      </c>
      <c r="CO11" s="40">
        <f t="shared" ref="CO11:CO14" si="31">+CN11/12*9</f>
        <v>0</v>
      </c>
      <c r="CP11" s="40">
        <v>0</v>
      </c>
      <c r="CQ11" s="37">
        <v>203749.5</v>
      </c>
      <c r="CR11" s="40">
        <f t="shared" ref="CR11:CR16" si="32">+CQ11/12*3</f>
        <v>50937.375</v>
      </c>
      <c r="CS11" s="40">
        <v>42306.212500000001</v>
      </c>
      <c r="CT11" s="37">
        <v>74712</v>
      </c>
      <c r="CU11" s="40">
        <f t="shared" ref="CU11:CU16" si="33">+CT11/12*3</f>
        <v>18678</v>
      </c>
      <c r="CV11" s="40">
        <v>13530.691500000001</v>
      </c>
      <c r="CW11" s="40">
        <f t="shared" ref="CW11:CW16" si="34">+CV11/CU11*100</f>
        <v>72.441864760681014</v>
      </c>
      <c r="CX11" s="35">
        <v>8000</v>
      </c>
      <c r="CY11" s="40">
        <f t="shared" ref="CY11:CY16" si="35">+CX11/12*3</f>
        <v>2000</v>
      </c>
      <c r="CZ11" s="34">
        <v>711.67</v>
      </c>
      <c r="DA11" s="35">
        <v>500</v>
      </c>
      <c r="DB11" s="40">
        <f t="shared" ref="DB11:DB16" si="36">+DA11/12*3</f>
        <v>125</v>
      </c>
      <c r="DC11" s="34">
        <v>0</v>
      </c>
      <c r="DD11" s="35">
        <v>0</v>
      </c>
      <c r="DE11" s="40">
        <f t="shared" ref="DE11:DE16" si="37">+DD11/12*3</f>
        <v>0</v>
      </c>
      <c r="DF11" s="34">
        <v>0</v>
      </c>
      <c r="DG11" s="35">
        <v>2500</v>
      </c>
      <c r="DH11" s="40">
        <f t="shared" ref="DH11:DH16" si="38">+DG11/12*3</f>
        <v>625</v>
      </c>
      <c r="DI11" s="34">
        <v>1995.1179999999999</v>
      </c>
      <c r="DJ11" s="34">
        <v>0</v>
      </c>
      <c r="DK11" s="35">
        <f t="shared" si="6"/>
        <v>3079752.6</v>
      </c>
      <c r="DL11" s="34">
        <f t="shared" si="6"/>
        <v>769938.15</v>
      </c>
      <c r="DM11" s="34">
        <f t="shared" si="6"/>
        <v>724732.16720000014</v>
      </c>
      <c r="DN11" s="35">
        <v>0</v>
      </c>
      <c r="DO11" s="40">
        <f t="shared" ref="DO11:DO16" si="39">+DN11/12*3</f>
        <v>0</v>
      </c>
      <c r="DP11" s="34">
        <v>0</v>
      </c>
      <c r="DQ11" s="35">
        <v>4802.6732000000002</v>
      </c>
      <c r="DR11" s="40">
        <f t="shared" ref="DR11:DR16" si="40">+DQ11/12*3</f>
        <v>1200.6683</v>
      </c>
      <c r="DS11" s="34">
        <v>0</v>
      </c>
      <c r="DT11" s="35">
        <v>0</v>
      </c>
      <c r="DU11" s="40">
        <f t="shared" ref="DU11:DU14" si="41">+DT11/12*9</f>
        <v>0</v>
      </c>
      <c r="DV11" s="34">
        <v>0</v>
      </c>
      <c r="DW11" s="35">
        <v>0</v>
      </c>
      <c r="DX11" s="40">
        <f t="shared" ref="DX11:DX16" si="42">+DW11/12*3</f>
        <v>0</v>
      </c>
      <c r="DY11" s="34">
        <v>0</v>
      </c>
      <c r="DZ11" s="35">
        <v>0</v>
      </c>
      <c r="EA11" s="40">
        <f t="shared" ref="EA11:EA14" si="43">+DZ11/12*9</f>
        <v>0</v>
      </c>
      <c r="EB11" s="34">
        <v>0</v>
      </c>
      <c r="EC11" s="35">
        <v>920000</v>
      </c>
      <c r="ED11" s="40">
        <f t="shared" ref="ED11:ED16" si="44">+EC11/12*3</f>
        <v>230000</v>
      </c>
      <c r="EE11" s="34">
        <v>0</v>
      </c>
      <c r="EF11" s="34">
        <v>0</v>
      </c>
      <c r="EG11" s="35">
        <f t="shared" si="7"/>
        <v>924802.67319999996</v>
      </c>
      <c r="EH11" s="34">
        <f t="shared" si="7"/>
        <v>231200.66829999999</v>
      </c>
      <c r="EI11" s="34">
        <f>DP11+DS11+DV11+DY11+EB11+EE11+EF11</f>
        <v>0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34">
        <v>35331.213799999998</v>
      </c>
      <c r="D12" s="34">
        <v>23831.5533</v>
      </c>
      <c r="E12" s="35">
        <f t="shared" si="0"/>
        <v>1136832.6387</v>
      </c>
      <c r="F12" s="36">
        <f t="shared" si="0"/>
        <v>284208.159675</v>
      </c>
      <c r="G12" s="36">
        <f t="shared" si="0"/>
        <v>254897.28340000001</v>
      </c>
      <c r="H12" s="36">
        <f t="shared" si="8"/>
        <v>89.686828024741516</v>
      </c>
      <c r="I12" s="36">
        <f>G12/E12*100</f>
        <v>22.421707006185379</v>
      </c>
      <c r="J12" s="37">
        <f t="shared" si="1"/>
        <v>283396</v>
      </c>
      <c r="K12" s="38">
        <f t="shared" si="1"/>
        <v>70849</v>
      </c>
      <c r="L12" s="38">
        <f t="shared" si="1"/>
        <v>50423.083399999996</v>
      </c>
      <c r="M12" s="38">
        <f>+L12-K12</f>
        <v>-20425.916600000004</v>
      </c>
      <c r="N12" s="38">
        <f>+L12/K12*100</f>
        <v>71.169788423266382</v>
      </c>
      <c r="O12" s="38">
        <f>L12/J12*100</f>
        <v>17.792447105816596</v>
      </c>
      <c r="P12" s="37">
        <f t="shared" si="2"/>
        <v>46086</v>
      </c>
      <c r="Q12" s="38">
        <f t="shared" si="2"/>
        <v>11521.5</v>
      </c>
      <c r="R12" s="38">
        <f t="shared" si="2"/>
        <v>8448.0723999999991</v>
      </c>
      <c r="S12" s="38">
        <f t="shared" si="9"/>
        <v>73.324414355769647</v>
      </c>
      <c r="T12" s="39">
        <f>R12/P12*100</f>
        <v>18.331103588942412</v>
      </c>
      <c r="U12" s="37">
        <v>10</v>
      </c>
      <c r="V12" s="40">
        <f t="shared" si="10"/>
        <v>2.5</v>
      </c>
      <c r="W12" s="40">
        <v>0</v>
      </c>
      <c r="X12" s="40">
        <f t="shared" si="11"/>
        <v>0</v>
      </c>
      <c r="Y12" s="40">
        <f t="shared" si="3"/>
        <v>0</v>
      </c>
      <c r="Z12" s="37">
        <v>11031</v>
      </c>
      <c r="AA12" s="40">
        <f t="shared" si="12"/>
        <v>2757.75</v>
      </c>
      <c r="AB12" s="40">
        <v>1619.8724</v>
      </c>
      <c r="AC12" s="40">
        <f t="shared" si="4"/>
        <v>58.738913969721693</v>
      </c>
      <c r="AD12" s="40">
        <f t="shared" si="13"/>
        <v>14.684728492430423</v>
      </c>
      <c r="AE12" s="37">
        <v>35045</v>
      </c>
      <c r="AF12" s="40">
        <f t="shared" si="14"/>
        <v>8761.25</v>
      </c>
      <c r="AG12" s="40">
        <v>6828.2</v>
      </c>
      <c r="AH12" s="40">
        <f>+AG12/AF12*100</f>
        <v>77.936367527464682</v>
      </c>
      <c r="AI12" s="40">
        <f>AG12/AE12*100</f>
        <v>19.484091881866171</v>
      </c>
      <c r="AJ12" s="37">
        <v>64147</v>
      </c>
      <c r="AK12" s="40">
        <f t="shared" si="15"/>
        <v>16036.75</v>
      </c>
      <c r="AL12" s="40">
        <v>16352.377</v>
      </c>
      <c r="AM12" s="40">
        <f>+AL12/AK12*100</f>
        <v>101.9681481596957</v>
      </c>
      <c r="AN12" s="40">
        <f>AL12/AJ12*100</f>
        <v>25.492037039923925</v>
      </c>
      <c r="AO12" s="37">
        <v>7554</v>
      </c>
      <c r="AP12" s="40">
        <f t="shared" si="16"/>
        <v>1888.5</v>
      </c>
      <c r="AQ12" s="40">
        <v>1280.9100000000001</v>
      </c>
      <c r="AR12" s="40">
        <f>+AQ12/AP12*100</f>
        <v>67.826846703733125</v>
      </c>
      <c r="AS12" s="40">
        <f>AQ12/AO12*100</f>
        <v>16.956711675933281</v>
      </c>
      <c r="AT12" s="37">
        <v>1000</v>
      </c>
      <c r="AU12" s="40">
        <f t="shared" si="17"/>
        <v>250</v>
      </c>
      <c r="AV12" s="40">
        <v>247</v>
      </c>
      <c r="AW12" s="40">
        <f>+AV12/AU12*100</f>
        <v>98.8</v>
      </c>
      <c r="AX12" s="40">
        <f>AV12/AT12*100</f>
        <v>24.7</v>
      </c>
      <c r="AY12" s="37">
        <v>0</v>
      </c>
      <c r="AZ12" s="40">
        <f t="shared" si="18"/>
        <v>0</v>
      </c>
      <c r="BA12" s="40">
        <v>0</v>
      </c>
      <c r="BB12" s="37">
        <v>0</v>
      </c>
      <c r="BC12" s="40">
        <f t="shared" si="19"/>
        <v>0</v>
      </c>
      <c r="BD12" s="40">
        <v>0</v>
      </c>
      <c r="BE12" s="37">
        <v>814792.5</v>
      </c>
      <c r="BF12" s="40">
        <f t="shared" si="20"/>
        <v>203698.125</v>
      </c>
      <c r="BG12" s="40">
        <v>203850</v>
      </c>
      <c r="BH12" s="37">
        <v>1089</v>
      </c>
      <c r="BI12" s="40">
        <f t="shared" si="21"/>
        <v>272.25</v>
      </c>
      <c r="BJ12" s="40">
        <v>224.4</v>
      </c>
      <c r="BK12" s="37">
        <v>0</v>
      </c>
      <c r="BL12" s="40">
        <f t="shared" si="22"/>
        <v>0</v>
      </c>
      <c r="BM12" s="40">
        <v>0</v>
      </c>
      <c r="BN12" s="37">
        <v>0</v>
      </c>
      <c r="BO12" s="40">
        <f t="shared" si="23"/>
        <v>0</v>
      </c>
      <c r="BP12" s="40">
        <v>0</v>
      </c>
      <c r="BQ12" s="37">
        <f t="shared" si="5"/>
        <v>74678</v>
      </c>
      <c r="BR12" s="40">
        <f t="shared" si="5"/>
        <v>18669.5</v>
      </c>
      <c r="BS12" s="40">
        <f t="shared" si="5"/>
        <v>7402.2019999999993</v>
      </c>
      <c r="BT12" s="40">
        <f t="shared" si="24"/>
        <v>39.648635474972544</v>
      </c>
      <c r="BU12" s="40">
        <f>BS12/BQ12*100</f>
        <v>9.9121588687431359</v>
      </c>
      <c r="BV12" s="37">
        <v>71098</v>
      </c>
      <c r="BW12" s="40">
        <f t="shared" si="25"/>
        <v>17774.5</v>
      </c>
      <c r="BX12" s="40">
        <v>6520.3819999999996</v>
      </c>
      <c r="BY12" s="37">
        <v>0</v>
      </c>
      <c r="BZ12" s="40">
        <f t="shared" si="26"/>
        <v>0</v>
      </c>
      <c r="CA12" s="40">
        <v>0</v>
      </c>
      <c r="CB12" s="61">
        <v>0</v>
      </c>
      <c r="CC12" s="40">
        <f t="shared" si="27"/>
        <v>0</v>
      </c>
      <c r="CD12" s="40">
        <v>0</v>
      </c>
      <c r="CE12" s="37">
        <v>3580</v>
      </c>
      <c r="CF12" s="40">
        <f t="shared" si="28"/>
        <v>895</v>
      </c>
      <c r="CG12" s="40">
        <v>881.82</v>
      </c>
      <c r="CH12" s="37">
        <v>0</v>
      </c>
      <c r="CI12" s="40">
        <f t="shared" si="29"/>
        <v>0</v>
      </c>
      <c r="CJ12" s="40">
        <v>0</v>
      </c>
      <c r="CK12" s="37">
        <v>1999</v>
      </c>
      <c r="CL12" s="40">
        <f t="shared" si="30"/>
        <v>499.75</v>
      </c>
      <c r="CM12" s="40">
        <v>399.8</v>
      </c>
      <c r="CN12" s="37">
        <v>0</v>
      </c>
      <c r="CO12" s="40">
        <f t="shared" si="31"/>
        <v>0</v>
      </c>
      <c r="CP12" s="40">
        <v>0</v>
      </c>
      <c r="CQ12" s="37">
        <v>48622</v>
      </c>
      <c r="CR12" s="40">
        <f t="shared" si="32"/>
        <v>12155.5</v>
      </c>
      <c r="CS12" s="40">
        <v>10838.415999999999</v>
      </c>
      <c r="CT12" s="37">
        <v>19600</v>
      </c>
      <c r="CU12" s="40">
        <f t="shared" si="33"/>
        <v>4900</v>
      </c>
      <c r="CV12" s="40">
        <v>3152.116</v>
      </c>
      <c r="CW12" s="40">
        <f t="shared" si="34"/>
        <v>64.328897959183678</v>
      </c>
      <c r="CX12" s="35">
        <v>300</v>
      </c>
      <c r="CY12" s="40">
        <f t="shared" si="35"/>
        <v>75</v>
      </c>
      <c r="CZ12" s="34">
        <v>189.5</v>
      </c>
      <c r="DA12" s="35">
        <v>1000</v>
      </c>
      <c r="DB12" s="40">
        <f t="shared" si="36"/>
        <v>250</v>
      </c>
      <c r="DC12" s="34">
        <v>0</v>
      </c>
      <c r="DD12" s="35">
        <v>20000</v>
      </c>
      <c r="DE12" s="40">
        <f t="shared" si="37"/>
        <v>5000</v>
      </c>
      <c r="DF12" s="34">
        <v>0</v>
      </c>
      <c r="DG12" s="35">
        <v>40009</v>
      </c>
      <c r="DH12" s="40">
        <f t="shared" si="38"/>
        <v>10002.25</v>
      </c>
      <c r="DI12" s="34">
        <v>5664.6059999999998</v>
      </c>
      <c r="DJ12" s="34">
        <v>0</v>
      </c>
      <c r="DK12" s="35">
        <f t="shared" si="6"/>
        <v>1121276.5</v>
      </c>
      <c r="DL12" s="34">
        <f t="shared" si="6"/>
        <v>280319.125</v>
      </c>
      <c r="DM12" s="34">
        <f t="shared" si="6"/>
        <v>254897.28340000001</v>
      </c>
      <c r="DN12" s="35">
        <v>0</v>
      </c>
      <c r="DO12" s="40">
        <f t="shared" si="39"/>
        <v>0</v>
      </c>
      <c r="DP12" s="34">
        <v>0</v>
      </c>
      <c r="DQ12" s="35">
        <v>15556.1387</v>
      </c>
      <c r="DR12" s="40">
        <f t="shared" si="40"/>
        <v>3889.0346749999999</v>
      </c>
      <c r="DS12" s="34">
        <v>0</v>
      </c>
      <c r="DT12" s="35">
        <v>0</v>
      </c>
      <c r="DU12" s="40">
        <f t="shared" si="41"/>
        <v>0</v>
      </c>
      <c r="DV12" s="34">
        <v>0</v>
      </c>
      <c r="DW12" s="35">
        <v>0</v>
      </c>
      <c r="DX12" s="40">
        <f t="shared" si="42"/>
        <v>0</v>
      </c>
      <c r="DY12" s="34">
        <v>0</v>
      </c>
      <c r="DZ12" s="35">
        <v>0</v>
      </c>
      <c r="EA12" s="40">
        <f t="shared" si="43"/>
        <v>0</v>
      </c>
      <c r="EB12" s="34">
        <v>0</v>
      </c>
      <c r="EC12" s="35">
        <v>188800</v>
      </c>
      <c r="ED12" s="40">
        <f t="shared" si="44"/>
        <v>47200</v>
      </c>
      <c r="EE12" s="34">
        <v>0</v>
      </c>
      <c r="EF12" s="34">
        <v>0</v>
      </c>
      <c r="EG12" s="35">
        <f t="shared" si="7"/>
        <v>204356.13870000001</v>
      </c>
      <c r="EH12" s="34">
        <f t="shared" si="7"/>
        <v>51089.034675000003</v>
      </c>
      <c r="EI12" s="34">
        <f>DP12+DS12+DV12+DY12+EB12+EE12+EF12</f>
        <v>0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34">
        <v>140843.5569</v>
      </c>
      <c r="D13" s="34">
        <v>1280285.8918999999</v>
      </c>
      <c r="E13" s="35">
        <f t="shared" si="0"/>
        <v>4858944.7759999996</v>
      </c>
      <c r="F13" s="36">
        <f t="shared" si="0"/>
        <v>1214736.1939999999</v>
      </c>
      <c r="G13" s="36">
        <f t="shared" si="0"/>
        <v>1185606.7756000001</v>
      </c>
      <c r="H13" s="36">
        <f t="shared" si="8"/>
        <v>97.601996339297372</v>
      </c>
      <c r="I13" s="36">
        <f>G13/E13*100</f>
        <v>24.400499084824343</v>
      </c>
      <c r="J13" s="37">
        <f t="shared" si="1"/>
        <v>1170813</v>
      </c>
      <c r="K13" s="38">
        <f t="shared" si="1"/>
        <v>292703.25</v>
      </c>
      <c r="L13" s="38">
        <f t="shared" si="1"/>
        <v>272191.99559999997</v>
      </c>
      <c r="M13" s="38">
        <f>+L13-K13</f>
        <v>-20511.254400000034</v>
      </c>
      <c r="N13" s="38">
        <f>+L13/K13*100</f>
        <v>92.992474665040433</v>
      </c>
      <c r="O13" s="38">
        <f>L13/J13*100</f>
        <v>23.248118666260108</v>
      </c>
      <c r="P13" s="37">
        <f t="shared" si="2"/>
        <v>277970</v>
      </c>
      <c r="Q13" s="38">
        <f t="shared" si="2"/>
        <v>69492.5</v>
      </c>
      <c r="R13" s="38">
        <f t="shared" si="2"/>
        <v>37767.749000000003</v>
      </c>
      <c r="S13" s="38">
        <f t="shared" si="9"/>
        <v>54.347949778753112</v>
      </c>
      <c r="T13" s="39">
        <f>R13/P13*100</f>
        <v>13.586987444688278</v>
      </c>
      <c r="U13" s="37">
        <v>0</v>
      </c>
      <c r="V13" s="40">
        <f t="shared" si="10"/>
        <v>0</v>
      </c>
      <c r="W13" s="40">
        <v>170.46100000000001</v>
      </c>
      <c r="X13" s="40" t="e">
        <f t="shared" si="11"/>
        <v>#DIV/0!</v>
      </c>
      <c r="Y13" s="40" t="e">
        <f t="shared" si="3"/>
        <v>#DIV/0!</v>
      </c>
      <c r="Z13" s="37">
        <v>13100</v>
      </c>
      <c r="AA13" s="40">
        <f t="shared" si="12"/>
        <v>3275</v>
      </c>
      <c r="AB13" s="40">
        <v>6954.8879999999999</v>
      </c>
      <c r="AC13" s="40">
        <f t="shared" si="4"/>
        <v>212.36299236641224</v>
      </c>
      <c r="AD13" s="40">
        <f t="shared" si="13"/>
        <v>53.090748091603061</v>
      </c>
      <c r="AE13" s="37">
        <v>264870</v>
      </c>
      <c r="AF13" s="40">
        <f t="shared" si="14"/>
        <v>66217.5</v>
      </c>
      <c r="AG13" s="40">
        <v>30642.400000000001</v>
      </c>
      <c r="AH13" s="40">
        <f>+AG13/AF13*100</f>
        <v>46.275380375278438</v>
      </c>
      <c r="AI13" s="40">
        <f>AG13/AE13*100</f>
        <v>11.568845093819609</v>
      </c>
      <c r="AJ13" s="37">
        <v>596240</v>
      </c>
      <c r="AK13" s="40">
        <f t="shared" si="15"/>
        <v>149060</v>
      </c>
      <c r="AL13" s="40">
        <v>152021.323</v>
      </c>
      <c r="AM13" s="40">
        <f>+AL13/AK13*100</f>
        <v>101.9866651013015</v>
      </c>
      <c r="AN13" s="40">
        <f>AL13/AJ13*100</f>
        <v>25.496666275325374</v>
      </c>
      <c r="AO13" s="37">
        <v>19863</v>
      </c>
      <c r="AP13" s="40">
        <f t="shared" si="16"/>
        <v>4965.75</v>
      </c>
      <c r="AQ13" s="40">
        <v>9716.4290000000001</v>
      </c>
      <c r="AR13" s="40">
        <f>+AQ13/AP13*100</f>
        <v>195.66891204752554</v>
      </c>
      <c r="AS13" s="40">
        <f>AQ13/AO13*100</f>
        <v>48.917228011881384</v>
      </c>
      <c r="AT13" s="37">
        <v>19000</v>
      </c>
      <c r="AU13" s="40">
        <f t="shared" si="17"/>
        <v>4750</v>
      </c>
      <c r="AV13" s="40">
        <v>4887.1000000000004</v>
      </c>
      <c r="AW13" s="40">
        <f>+AV13/AU13*100</f>
        <v>102.8863157894737</v>
      </c>
      <c r="AX13" s="40">
        <f>AV13/AT13*100</f>
        <v>25.721578947368425</v>
      </c>
      <c r="AY13" s="37">
        <v>0</v>
      </c>
      <c r="AZ13" s="40">
        <f t="shared" si="18"/>
        <v>0</v>
      </c>
      <c r="BA13" s="40">
        <v>0</v>
      </c>
      <c r="BB13" s="37">
        <v>0</v>
      </c>
      <c r="BC13" s="40">
        <f t="shared" si="19"/>
        <v>0</v>
      </c>
      <c r="BD13" s="40">
        <v>0</v>
      </c>
      <c r="BE13" s="37">
        <v>3645956.6</v>
      </c>
      <c r="BF13" s="40">
        <f t="shared" si="20"/>
        <v>911489.15</v>
      </c>
      <c r="BG13" s="40">
        <v>911489.2</v>
      </c>
      <c r="BH13" s="37">
        <v>3486</v>
      </c>
      <c r="BI13" s="40">
        <f t="shared" si="21"/>
        <v>871.5</v>
      </c>
      <c r="BJ13" s="40">
        <v>934.7</v>
      </c>
      <c r="BK13" s="37">
        <v>0</v>
      </c>
      <c r="BL13" s="40">
        <f t="shared" si="22"/>
        <v>0</v>
      </c>
      <c r="BM13" s="40">
        <v>0</v>
      </c>
      <c r="BN13" s="37">
        <v>0</v>
      </c>
      <c r="BO13" s="40">
        <f t="shared" si="23"/>
        <v>0</v>
      </c>
      <c r="BP13" s="40">
        <v>0</v>
      </c>
      <c r="BQ13" s="37">
        <f t="shared" si="5"/>
        <v>54905</v>
      </c>
      <c r="BR13" s="40">
        <f t="shared" si="5"/>
        <v>13726.25</v>
      </c>
      <c r="BS13" s="40">
        <f t="shared" si="5"/>
        <v>7794.8950000000004</v>
      </c>
      <c r="BT13" s="40">
        <f t="shared" si="24"/>
        <v>56.788234222748393</v>
      </c>
      <c r="BU13" s="40">
        <f>BS13/BQ13*100</f>
        <v>14.197058555687098</v>
      </c>
      <c r="BV13" s="37">
        <v>41465</v>
      </c>
      <c r="BW13" s="40">
        <f t="shared" si="25"/>
        <v>10366.25</v>
      </c>
      <c r="BX13" s="40">
        <v>4759.1450000000004</v>
      </c>
      <c r="BY13" s="37">
        <v>4900</v>
      </c>
      <c r="BZ13" s="40">
        <f t="shared" si="26"/>
        <v>1225</v>
      </c>
      <c r="CA13" s="40">
        <v>334.9</v>
      </c>
      <c r="CB13" s="61">
        <v>0</v>
      </c>
      <c r="CC13" s="40">
        <f t="shared" si="27"/>
        <v>0</v>
      </c>
      <c r="CD13" s="40">
        <v>0</v>
      </c>
      <c r="CE13" s="37">
        <v>8540</v>
      </c>
      <c r="CF13" s="40">
        <f t="shared" si="28"/>
        <v>2135</v>
      </c>
      <c r="CG13" s="40">
        <v>2700.85</v>
      </c>
      <c r="CH13" s="37">
        <v>0</v>
      </c>
      <c r="CI13" s="40">
        <f t="shared" si="29"/>
        <v>0</v>
      </c>
      <c r="CJ13" s="40">
        <v>0</v>
      </c>
      <c r="CK13" s="37">
        <v>4454.3999999999996</v>
      </c>
      <c r="CL13" s="40">
        <f t="shared" si="30"/>
        <v>1113.5999999999999</v>
      </c>
      <c r="CM13" s="40">
        <v>890.88</v>
      </c>
      <c r="CN13" s="37">
        <v>0</v>
      </c>
      <c r="CO13" s="40">
        <f t="shared" si="31"/>
        <v>0</v>
      </c>
      <c r="CP13" s="40">
        <v>0</v>
      </c>
      <c r="CQ13" s="37">
        <v>193335</v>
      </c>
      <c r="CR13" s="40">
        <f t="shared" si="32"/>
        <v>48333.75</v>
      </c>
      <c r="CS13" s="40">
        <v>45165.549599999998</v>
      </c>
      <c r="CT13" s="37">
        <v>114000</v>
      </c>
      <c r="CU13" s="40">
        <f t="shared" si="33"/>
        <v>28500</v>
      </c>
      <c r="CV13" s="40">
        <v>22787.100600000002</v>
      </c>
      <c r="CW13" s="40">
        <f t="shared" si="34"/>
        <v>79.954738947368426</v>
      </c>
      <c r="CX13" s="35">
        <v>8000</v>
      </c>
      <c r="CY13" s="40">
        <f t="shared" si="35"/>
        <v>2000</v>
      </c>
      <c r="CZ13" s="34">
        <v>4514.4849999999997</v>
      </c>
      <c r="DA13" s="35">
        <v>1500</v>
      </c>
      <c r="DB13" s="40">
        <f t="shared" si="36"/>
        <v>375</v>
      </c>
      <c r="DC13" s="34">
        <v>560</v>
      </c>
      <c r="DD13" s="35">
        <v>0</v>
      </c>
      <c r="DE13" s="40">
        <f t="shared" si="37"/>
        <v>0</v>
      </c>
      <c r="DF13" s="34">
        <v>0</v>
      </c>
      <c r="DG13" s="35">
        <v>0</v>
      </c>
      <c r="DH13" s="40">
        <f t="shared" si="38"/>
        <v>0</v>
      </c>
      <c r="DI13" s="34">
        <v>9764.4650000000001</v>
      </c>
      <c r="DJ13" s="34">
        <v>0</v>
      </c>
      <c r="DK13" s="35">
        <f t="shared" si="6"/>
        <v>4824710</v>
      </c>
      <c r="DL13" s="34">
        <f t="shared" si="6"/>
        <v>1206177.5</v>
      </c>
      <c r="DM13" s="34">
        <f t="shared" si="6"/>
        <v>1185506.7756000001</v>
      </c>
      <c r="DN13" s="35">
        <v>0</v>
      </c>
      <c r="DO13" s="40">
        <f t="shared" si="39"/>
        <v>0</v>
      </c>
      <c r="DP13" s="34">
        <v>0</v>
      </c>
      <c r="DQ13" s="35">
        <v>34234.775999999998</v>
      </c>
      <c r="DR13" s="40">
        <f t="shared" si="40"/>
        <v>8558.6939999999995</v>
      </c>
      <c r="DS13" s="34">
        <v>0</v>
      </c>
      <c r="DT13" s="35">
        <v>0</v>
      </c>
      <c r="DU13" s="40">
        <f t="shared" si="41"/>
        <v>0</v>
      </c>
      <c r="DV13" s="34">
        <v>0</v>
      </c>
      <c r="DW13" s="35">
        <v>0</v>
      </c>
      <c r="DX13" s="40">
        <f t="shared" si="42"/>
        <v>0</v>
      </c>
      <c r="DY13" s="34">
        <v>100</v>
      </c>
      <c r="DZ13" s="35">
        <v>0</v>
      </c>
      <c r="EA13" s="40">
        <f t="shared" si="43"/>
        <v>0</v>
      </c>
      <c r="EB13" s="34">
        <v>0</v>
      </c>
      <c r="EC13" s="35">
        <v>0</v>
      </c>
      <c r="ED13" s="40">
        <f t="shared" si="44"/>
        <v>0</v>
      </c>
      <c r="EE13" s="34">
        <v>0</v>
      </c>
      <c r="EF13" s="34">
        <v>0</v>
      </c>
      <c r="EG13" s="35">
        <f t="shared" si="7"/>
        <v>34234.775999999998</v>
      </c>
      <c r="EH13" s="34">
        <f t="shared" si="7"/>
        <v>8558.6939999999995</v>
      </c>
      <c r="EI13" s="34">
        <f>DP13+DS13+DV13+DY13+EB13+EE13+EF13</f>
        <v>100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34">
        <v>17873.052</v>
      </c>
      <c r="D14" s="34">
        <v>125190.7715</v>
      </c>
      <c r="E14" s="35">
        <f t="shared" si="0"/>
        <v>2969097.3</v>
      </c>
      <c r="F14" s="36">
        <f t="shared" si="0"/>
        <v>742274.32499999995</v>
      </c>
      <c r="G14" s="36">
        <f t="shared" si="0"/>
        <v>555429.60669999977</v>
      </c>
      <c r="H14" s="36">
        <f t="shared" si="8"/>
        <v>74.828077436195812</v>
      </c>
      <c r="I14" s="36">
        <f>G14/E14*100</f>
        <v>18.707019359048953</v>
      </c>
      <c r="J14" s="37">
        <f t="shared" si="1"/>
        <v>561430</v>
      </c>
      <c r="K14" s="38">
        <f t="shared" si="1"/>
        <v>140357.5</v>
      </c>
      <c r="L14" s="38">
        <f t="shared" si="1"/>
        <v>148255.34469999999</v>
      </c>
      <c r="M14" s="38">
        <f>+L14-K14</f>
        <v>7897.8446999999869</v>
      </c>
      <c r="N14" s="38">
        <f>+L14/K14*100</f>
        <v>105.62694882710221</v>
      </c>
      <c r="O14" s="38">
        <f>L14/J14*100</f>
        <v>26.406737206775553</v>
      </c>
      <c r="P14" s="37">
        <f t="shared" si="2"/>
        <v>177300</v>
      </c>
      <c r="Q14" s="38">
        <f t="shared" si="2"/>
        <v>44325</v>
      </c>
      <c r="R14" s="38">
        <f t="shared" si="2"/>
        <v>25169.923999999999</v>
      </c>
      <c r="S14" s="38">
        <f t="shared" si="9"/>
        <v>56.784938522278615</v>
      </c>
      <c r="T14" s="39">
        <f>R14/P14*100</f>
        <v>14.196234630569654</v>
      </c>
      <c r="U14" s="37">
        <v>4500</v>
      </c>
      <c r="V14" s="40">
        <f t="shared" si="10"/>
        <v>1125</v>
      </c>
      <c r="W14" s="40">
        <v>7756.1229999999996</v>
      </c>
      <c r="X14" s="40">
        <f t="shared" si="11"/>
        <v>689.43315555555557</v>
      </c>
      <c r="Y14" s="40">
        <f t="shared" si="3"/>
        <v>172.35828888888889</v>
      </c>
      <c r="Z14" s="37">
        <v>5000</v>
      </c>
      <c r="AA14" s="40">
        <f t="shared" si="12"/>
        <v>1250</v>
      </c>
      <c r="AB14" s="40">
        <v>2073.701</v>
      </c>
      <c r="AC14" s="40">
        <f t="shared" si="4"/>
        <v>165.89608000000001</v>
      </c>
      <c r="AD14" s="40">
        <f t="shared" si="13"/>
        <v>41.474020000000003</v>
      </c>
      <c r="AE14" s="37">
        <v>167800</v>
      </c>
      <c r="AF14" s="40">
        <f t="shared" si="14"/>
        <v>41950</v>
      </c>
      <c r="AG14" s="40">
        <v>15340.1</v>
      </c>
      <c r="AH14" s="40">
        <f>+AG14/AF14*100</f>
        <v>36.567580452920147</v>
      </c>
      <c r="AI14" s="40">
        <f>AG14/AE14*100</f>
        <v>9.1418951132300368</v>
      </c>
      <c r="AJ14" s="37">
        <v>290000</v>
      </c>
      <c r="AK14" s="40">
        <f t="shared" si="15"/>
        <v>72500</v>
      </c>
      <c r="AL14" s="40">
        <v>65466.74</v>
      </c>
      <c r="AM14" s="40">
        <f>+AL14/AK14*100</f>
        <v>90.298951724137936</v>
      </c>
      <c r="AN14" s="40">
        <f>AL14/AJ14*100</f>
        <v>22.574737931034484</v>
      </c>
      <c r="AO14" s="37">
        <v>10430</v>
      </c>
      <c r="AP14" s="40">
        <f t="shared" si="16"/>
        <v>2607.5</v>
      </c>
      <c r="AQ14" s="40">
        <v>21888.974999999999</v>
      </c>
      <c r="AR14" s="40">
        <f>+AQ14/AP14*100</f>
        <v>839.46212847555125</v>
      </c>
      <c r="AS14" s="40">
        <f>AQ14/AO14*100</f>
        <v>209.86553211888781</v>
      </c>
      <c r="AT14" s="37">
        <v>12500</v>
      </c>
      <c r="AU14" s="40">
        <f t="shared" si="17"/>
        <v>3125</v>
      </c>
      <c r="AV14" s="40">
        <v>2484</v>
      </c>
      <c r="AW14" s="40">
        <f>+AV14/AU14*100</f>
        <v>79.488</v>
      </c>
      <c r="AX14" s="40">
        <f>AV14/AT14*100</f>
        <v>19.872</v>
      </c>
      <c r="AY14" s="37">
        <v>0</v>
      </c>
      <c r="AZ14" s="40">
        <f t="shared" si="18"/>
        <v>0</v>
      </c>
      <c r="BA14" s="40">
        <v>0</v>
      </c>
      <c r="BB14" s="37">
        <v>0</v>
      </c>
      <c r="BC14" s="40">
        <f t="shared" si="19"/>
        <v>0</v>
      </c>
      <c r="BD14" s="40">
        <v>0</v>
      </c>
      <c r="BE14" s="37">
        <v>1603043.5</v>
      </c>
      <c r="BF14" s="40">
        <f t="shared" si="20"/>
        <v>400760.875</v>
      </c>
      <c r="BG14" s="40">
        <v>406237.522</v>
      </c>
      <c r="BH14" s="37">
        <v>2396.8000000000002</v>
      </c>
      <c r="BI14" s="40">
        <f t="shared" si="21"/>
        <v>599.20000000000005</v>
      </c>
      <c r="BJ14" s="40">
        <v>491.3</v>
      </c>
      <c r="BK14" s="37">
        <v>0</v>
      </c>
      <c r="BL14" s="40">
        <f t="shared" si="22"/>
        <v>0</v>
      </c>
      <c r="BM14" s="40">
        <v>0</v>
      </c>
      <c r="BN14" s="37">
        <v>0</v>
      </c>
      <c r="BO14" s="40">
        <f t="shared" si="23"/>
        <v>0</v>
      </c>
      <c r="BP14" s="40">
        <v>0</v>
      </c>
      <c r="BQ14" s="37">
        <f t="shared" si="5"/>
        <v>21200</v>
      </c>
      <c r="BR14" s="40">
        <f t="shared" si="5"/>
        <v>5300</v>
      </c>
      <c r="BS14" s="40">
        <f t="shared" si="5"/>
        <v>18770.0494</v>
      </c>
      <c r="BT14" s="40">
        <f t="shared" si="24"/>
        <v>354.15187547169813</v>
      </c>
      <c r="BU14" s="40">
        <f>BS14/BQ14*100</f>
        <v>88.537968867924533</v>
      </c>
      <c r="BV14" s="37">
        <v>10000</v>
      </c>
      <c r="BW14" s="40">
        <f t="shared" si="25"/>
        <v>2500</v>
      </c>
      <c r="BX14" s="40">
        <v>2343.9459999999999</v>
      </c>
      <c r="BY14" s="37">
        <v>5000</v>
      </c>
      <c r="BZ14" s="40">
        <f t="shared" si="26"/>
        <v>1250</v>
      </c>
      <c r="CA14" s="40">
        <v>12000</v>
      </c>
      <c r="CB14" s="61">
        <v>3200</v>
      </c>
      <c r="CC14" s="40">
        <f t="shared" si="27"/>
        <v>800</v>
      </c>
      <c r="CD14" s="40">
        <v>2408.424</v>
      </c>
      <c r="CE14" s="37">
        <v>3000</v>
      </c>
      <c r="CF14" s="40">
        <f t="shared" si="28"/>
        <v>750</v>
      </c>
      <c r="CG14" s="40">
        <v>2017.6794</v>
      </c>
      <c r="CH14" s="37">
        <v>0</v>
      </c>
      <c r="CI14" s="40">
        <f t="shared" si="29"/>
        <v>0</v>
      </c>
      <c r="CJ14" s="40">
        <v>0</v>
      </c>
      <c r="CK14" s="37">
        <v>2227</v>
      </c>
      <c r="CL14" s="40">
        <f t="shared" si="30"/>
        <v>556.75</v>
      </c>
      <c r="CM14" s="40">
        <v>445.44</v>
      </c>
      <c r="CN14" s="37">
        <v>0</v>
      </c>
      <c r="CO14" s="40">
        <f t="shared" si="31"/>
        <v>0</v>
      </c>
      <c r="CP14" s="40">
        <v>0</v>
      </c>
      <c r="CQ14" s="37">
        <v>47500</v>
      </c>
      <c r="CR14" s="40">
        <f t="shared" si="32"/>
        <v>11875</v>
      </c>
      <c r="CS14" s="40">
        <v>10919.2575</v>
      </c>
      <c r="CT14" s="37">
        <v>40000</v>
      </c>
      <c r="CU14" s="40">
        <f t="shared" si="33"/>
        <v>10000</v>
      </c>
      <c r="CV14" s="40">
        <v>7959.3275000000003</v>
      </c>
      <c r="CW14" s="40">
        <f t="shared" si="34"/>
        <v>79.593275000000006</v>
      </c>
      <c r="CX14" s="35">
        <v>2500</v>
      </c>
      <c r="CY14" s="40">
        <f t="shared" si="35"/>
        <v>625</v>
      </c>
      <c r="CZ14" s="34">
        <v>2250.9987999999998</v>
      </c>
      <c r="DA14" s="35">
        <v>0</v>
      </c>
      <c r="DB14" s="40">
        <f t="shared" si="36"/>
        <v>0</v>
      </c>
      <c r="DC14" s="34">
        <v>0</v>
      </c>
      <c r="DD14" s="35">
        <v>0</v>
      </c>
      <c r="DE14" s="40">
        <f t="shared" si="37"/>
        <v>0</v>
      </c>
      <c r="DF14" s="34">
        <v>0</v>
      </c>
      <c r="DG14" s="35">
        <v>0</v>
      </c>
      <c r="DH14" s="40">
        <f t="shared" si="38"/>
        <v>0</v>
      </c>
      <c r="DI14" s="34">
        <v>1305.4000000000001</v>
      </c>
      <c r="DJ14" s="34">
        <v>0</v>
      </c>
      <c r="DK14" s="35">
        <f t="shared" si="6"/>
        <v>2169097.2999999998</v>
      </c>
      <c r="DL14" s="34">
        <f t="shared" si="6"/>
        <v>542274.32499999995</v>
      </c>
      <c r="DM14" s="34">
        <f t="shared" si="6"/>
        <v>555429.60669999977</v>
      </c>
      <c r="DN14" s="35">
        <v>0</v>
      </c>
      <c r="DO14" s="40">
        <f t="shared" si="39"/>
        <v>0</v>
      </c>
      <c r="DP14" s="34">
        <v>0</v>
      </c>
      <c r="DQ14" s="35">
        <v>800000</v>
      </c>
      <c r="DR14" s="40">
        <f t="shared" si="40"/>
        <v>200000</v>
      </c>
      <c r="DS14" s="34">
        <v>0</v>
      </c>
      <c r="DT14" s="35">
        <v>0</v>
      </c>
      <c r="DU14" s="40">
        <f t="shared" si="41"/>
        <v>0</v>
      </c>
      <c r="DV14" s="34">
        <v>0</v>
      </c>
      <c r="DW14" s="35">
        <v>0</v>
      </c>
      <c r="DX14" s="40">
        <f t="shared" si="42"/>
        <v>0</v>
      </c>
      <c r="DY14" s="34">
        <v>0</v>
      </c>
      <c r="DZ14" s="35">
        <v>0</v>
      </c>
      <c r="EA14" s="40">
        <f t="shared" si="43"/>
        <v>0</v>
      </c>
      <c r="EB14" s="34">
        <v>0</v>
      </c>
      <c r="EC14" s="35">
        <v>610000</v>
      </c>
      <c r="ED14" s="40">
        <f t="shared" si="44"/>
        <v>152500</v>
      </c>
      <c r="EE14" s="34">
        <v>0</v>
      </c>
      <c r="EF14" s="34">
        <v>0</v>
      </c>
      <c r="EG14" s="35">
        <f t="shared" si="7"/>
        <v>1410000</v>
      </c>
      <c r="EH14" s="34">
        <f t="shared" si="7"/>
        <v>352500</v>
      </c>
      <c r="EI14" s="34">
        <f>DP14+DS14+DV14+DY14+EB14+EE14+EF14</f>
        <v>0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">
      <c r="A15" s="32"/>
      <c r="B15" s="44"/>
      <c r="C15" s="45"/>
      <c r="D15" s="46"/>
      <c r="E15" s="34"/>
      <c r="F15" s="34"/>
      <c r="G15" s="36"/>
      <c r="H15" s="36"/>
      <c r="I15" s="36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47"/>
      <c r="V15" s="40"/>
      <c r="W15" s="38"/>
      <c r="X15" s="40"/>
      <c r="Y15" s="40"/>
      <c r="Z15" s="48"/>
      <c r="AA15" s="40"/>
      <c r="AB15" s="38"/>
      <c r="AC15" s="40"/>
      <c r="AD15" s="40"/>
      <c r="AE15" s="39"/>
      <c r="AF15" s="40"/>
      <c r="AG15" s="39"/>
      <c r="AH15" s="40"/>
      <c r="AI15" s="39"/>
      <c r="AJ15" s="47"/>
      <c r="AK15" s="40"/>
      <c r="AL15" s="38"/>
      <c r="AM15" s="40"/>
      <c r="AN15" s="39"/>
      <c r="AO15" s="47"/>
      <c r="AP15" s="40"/>
      <c r="AQ15" s="38"/>
      <c r="AR15" s="40"/>
      <c r="AS15" s="39"/>
      <c r="AT15" s="49"/>
      <c r="AU15" s="40"/>
      <c r="AV15" s="38"/>
      <c r="AW15" s="40"/>
      <c r="AX15" s="39"/>
      <c r="AY15" s="50"/>
      <c r="AZ15" s="38"/>
      <c r="BA15" s="39"/>
      <c r="BB15" s="39"/>
      <c r="BC15" s="38"/>
      <c r="BD15" s="39"/>
      <c r="BE15" s="39"/>
      <c r="BF15" s="40"/>
      <c r="BG15" s="39"/>
      <c r="BH15" s="47"/>
      <c r="BI15" s="40"/>
      <c r="BJ15" s="39"/>
      <c r="BK15" s="39"/>
      <c r="BL15" s="38"/>
      <c r="BM15" s="39"/>
      <c r="BN15" s="39"/>
      <c r="BO15" s="38"/>
      <c r="BP15" s="39"/>
      <c r="BQ15" s="38"/>
      <c r="BR15" s="38"/>
      <c r="BS15" s="38"/>
      <c r="BT15" s="40"/>
      <c r="BU15" s="39"/>
      <c r="BV15" s="47"/>
      <c r="BW15" s="40"/>
      <c r="BX15" s="38"/>
      <c r="BY15" s="39"/>
      <c r="BZ15" s="40"/>
      <c r="CA15" s="38"/>
      <c r="CB15" s="39"/>
      <c r="CC15" s="40"/>
      <c r="CD15" s="39"/>
      <c r="CE15" s="47"/>
      <c r="CF15" s="40"/>
      <c r="CG15" s="39"/>
      <c r="CH15" s="39"/>
      <c r="CI15" s="38"/>
      <c r="CJ15" s="39"/>
      <c r="CK15" s="39"/>
      <c r="CL15" s="40"/>
      <c r="CM15" s="39"/>
      <c r="CN15" s="47"/>
      <c r="CO15" s="38"/>
      <c r="CP15" s="39"/>
      <c r="CQ15" s="47"/>
      <c r="CR15" s="40"/>
      <c r="CS15" s="39"/>
      <c r="CT15" s="51"/>
      <c r="CU15" s="40"/>
      <c r="CV15" s="39"/>
      <c r="CW15" s="40"/>
      <c r="CX15" s="52"/>
      <c r="CY15" s="40"/>
      <c r="CZ15" s="53"/>
      <c r="DA15" s="53"/>
      <c r="DB15" s="40"/>
      <c r="DC15" s="53"/>
      <c r="DD15" s="53"/>
      <c r="DE15" s="40"/>
      <c r="DF15" s="53"/>
      <c r="DG15" s="53"/>
      <c r="DH15" s="40"/>
      <c r="DI15" s="36"/>
      <c r="DJ15" s="36"/>
      <c r="DK15" s="36"/>
      <c r="DL15" s="36"/>
      <c r="DM15" s="36"/>
      <c r="DN15" s="53"/>
      <c r="DO15" s="40"/>
      <c r="DP15" s="53"/>
      <c r="DQ15" s="53"/>
      <c r="DR15" s="40"/>
      <c r="DS15" s="53"/>
      <c r="DT15" s="53"/>
      <c r="DU15" s="36"/>
      <c r="DV15" s="53"/>
      <c r="DW15" s="53"/>
      <c r="DX15" s="40"/>
      <c r="DY15" s="53"/>
      <c r="DZ15" s="53"/>
      <c r="EA15" s="36"/>
      <c r="EB15" s="53"/>
      <c r="EC15" s="54"/>
      <c r="ED15" s="40"/>
      <c r="EE15" s="36"/>
      <c r="EF15" s="36"/>
      <c r="EG15" s="36"/>
      <c r="EH15" s="36"/>
      <c r="EI15" s="36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5" t="s">
        <v>63</v>
      </c>
      <c r="C16" s="38">
        <f>SUM(C10:C15)</f>
        <v>318037.78540000005</v>
      </c>
      <c r="D16" s="38">
        <f>SUM(D10:D15)</f>
        <v>2417596.8454</v>
      </c>
      <c r="E16" s="38">
        <f>SUM(E10:E15)</f>
        <v>17965260.687899999</v>
      </c>
      <c r="F16" s="38">
        <f>SUM(F10:F15)</f>
        <v>4491315.1719749998</v>
      </c>
      <c r="G16" s="38">
        <f>SUM(G10:G15)</f>
        <v>3421997.8297999999</v>
      </c>
      <c r="H16" s="38">
        <f t="shared" si="8"/>
        <v>76.191442790580638</v>
      </c>
      <c r="I16" s="38">
        <f>G16/E16*100</f>
        <v>19.047860697645159</v>
      </c>
      <c r="J16" s="38">
        <f>SUM(J10:J15)</f>
        <v>3501308.4</v>
      </c>
      <c r="K16" s="38">
        <f>SUM(K10:K15)</f>
        <v>875327.1</v>
      </c>
      <c r="L16" s="38">
        <f>SUM(L10:L15)</f>
        <v>769134.16779999994</v>
      </c>
      <c r="M16" s="38">
        <f>+L16-K16</f>
        <v>-106192.93220000004</v>
      </c>
      <c r="N16" s="38">
        <f>+L16/K16*100</f>
        <v>87.868200104852221</v>
      </c>
      <c r="O16" s="38">
        <f>L16/J16*100</f>
        <v>21.967050026213055</v>
      </c>
      <c r="P16" s="38">
        <f>SUM(P10:P15)</f>
        <v>814545.5</v>
      </c>
      <c r="Q16" s="38">
        <f>SUM(Q10:Q15)</f>
        <v>203636.375</v>
      </c>
      <c r="R16" s="38">
        <f>SUM(R10:R15)</f>
        <v>114495.22959999999</v>
      </c>
      <c r="S16" s="38">
        <f t="shared" si="9"/>
        <v>56.225332826711337</v>
      </c>
      <c r="T16" s="38">
        <f>R16/P16*100</f>
        <v>14.056333206677834</v>
      </c>
      <c r="U16" s="38">
        <f>SUM(U10:U15)</f>
        <v>32585.800000000003</v>
      </c>
      <c r="V16" s="40">
        <f t="shared" si="10"/>
        <v>8146.4500000000007</v>
      </c>
      <c r="W16" s="38">
        <f>SUM(W10:W15)</f>
        <v>12068.469000000001</v>
      </c>
      <c r="X16" s="38">
        <f t="shared" si="11"/>
        <v>148.14390317254754</v>
      </c>
      <c r="Y16" s="38">
        <f t="shared" si="3"/>
        <v>37.035975793136885</v>
      </c>
      <c r="Z16" s="38">
        <f>SUM(Z10:Z15)</f>
        <v>59055.9</v>
      </c>
      <c r="AA16" s="40">
        <f t="shared" si="12"/>
        <v>14763.974999999999</v>
      </c>
      <c r="AB16" s="38">
        <f>SUM(AB10:AB15)</f>
        <v>22457.490600000001</v>
      </c>
      <c r="AC16" s="38">
        <f t="shared" si="4"/>
        <v>152.11005572686221</v>
      </c>
      <c r="AD16" s="40">
        <f t="shared" si="13"/>
        <v>38.027513931715546</v>
      </c>
      <c r="AE16" s="38">
        <f>SUM(AE10:AE15)</f>
        <v>722903.8</v>
      </c>
      <c r="AF16" s="40">
        <f t="shared" si="14"/>
        <v>180725.95</v>
      </c>
      <c r="AG16" s="38">
        <f>SUM(AG10:AG15)</f>
        <v>79969.27</v>
      </c>
      <c r="AH16" s="38">
        <f>+AG16/AF16*100</f>
        <v>44.248913894213864</v>
      </c>
      <c r="AI16" s="38">
        <f>AG16/AE16*100</f>
        <v>11.062228473553466</v>
      </c>
      <c r="AJ16" s="38">
        <f>SUM(AJ10:AJ15)</f>
        <v>1572651.1</v>
      </c>
      <c r="AK16" s="40">
        <f t="shared" si="15"/>
        <v>393162.77500000002</v>
      </c>
      <c r="AL16" s="38">
        <f>SUM(AL10:AL15)</f>
        <v>375794.3407</v>
      </c>
      <c r="AM16" s="38">
        <f>+AL16/AK16*100</f>
        <v>95.58238078363344</v>
      </c>
      <c r="AN16" s="38">
        <f>AL16/AJ16*100</f>
        <v>23.89559519590836</v>
      </c>
      <c r="AO16" s="38">
        <f>SUM(AO10:AO15)</f>
        <v>56230.400000000001</v>
      </c>
      <c r="AP16" s="40">
        <f t="shared" si="16"/>
        <v>14057.6</v>
      </c>
      <c r="AQ16" s="38">
        <f>SUM(AQ10:AQ15)</f>
        <v>40450.7068</v>
      </c>
      <c r="AR16" s="38">
        <f>+AQ16/AP16*100</f>
        <v>287.74973537445936</v>
      </c>
      <c r="AS16" s="38">
        <f>AQ16/AO16*100</f>
        <v>71.937433843614841</v>
      </c>
      <c r="AT16" s="38">
        <f>SUM(AT10:AT15)</f>
        <v>56000</v>
      </c>
      <c r="AU16" s="40">
        <f t="shared" si="17"/>
        <v>14000</v>
      </c>
      <c r="AV16" s="38">
        <f>SUM(AV10:AV15)</f>
        <v>14104.2</v>
      </c>
      <c r="AW16" s="38">
        <f>+AV16/AU16*100</f>
        <v>100.74428571428571</v>
      </c>
      <c r="AX16" s="38">
        <f>AV16/AT16*100</f>
        <v>25.186071428571427</v>
      </c>
      <c r="AY16" s="38">
        <f t="shared" ref="AY16:BS16" si="45">SUM(AY10:AY15)</f>
        <v>0</v>
      </c>
      <c r="AZ16" s="38">
        <f t="shared" si="45"/>
        <v>0</v>
      </c>
      <c r="BA16" s="38">
        <f t="shared" si="45"/>
        <v>0</v>
      </c>
      <c r="BB16" s="38">
        <f t="shared" si="45"/>
        <v>0</v>
      </c>
      <c r="BC16" s="38">
        <f t="shared" si="45"/>
        <v>0</v>
      </c>
      <c r="BD16" s="38">
        <f t="shared" si="45"/>
        <v>0</v>
      </c>
      <c r="BE16" s="38">
        <f t="shared" si="45"/>
        <v>10560850.699999999</v>
      </c>
      <c r="BF16" s="40">
        <f t="shared" si="20"/>
        <v>2640212.6749999998</v>
      </c>
      <c r="BG16" s="38">
        <f t="shared" si="45"/>
        <v>2645259.5219999999</v>
      </c>
      <c r="BH16" s="38">
        <f t="shared" si="45"/>
        <v>19826.599999999999</v>
      </c>
      <c r="BI16" s="40">
        <f t="shared" si="21"/>
        <v>4956.6499999999996</v>
      </c>
      <c r="BJ16" s="38">
        <f t="shared" si="45"/>
        <v>4431.7000000000007</v>
      </c>
      <c r="BK16" s="38">
        <f t="shared" si="45"/>
        <v>0</v>
      </c>
      <c r="BL16" s="38">
        <f t="shared" si="45"/>
        <v>0</v>
      </c>
      <c r="BM16" s="38">
        <f t="shared" si="45"/>
        <v>0</v>
      </c>
      <c r="BN16" s="38">
        <f t="shared" si="45"/>
        <v>0</v>
      </c>
      <c r="BO16" s="38">
        <f t="shared" si="45"/>
        <v>0</v>
      </c>
      <c r="BP16" s="38">
        <f t="shared" si="45"/>
        <v>0</v>
      </c>
      <c r="BQ16" s="38">
        <f t="shared" si="45"/>
        <v>383100.5</v>
      </c>
      <c r="BR16" s="38">
        <f t="shared" si="45"/>
        <v>95775.125</v>
      </c>
      <c r="BS16" s="38">
        <f t="shared" si="45"/>
        <v>75693.481400000004</v>
      </c>
      <c r="BT16" s="38">
        <f t="shared" si="24"/>
        <v>79.032505987332314</v>
      </c>
      <c r="BU16" s="38">
        <f>BS16/BQ16*100</f>
        <v>19.758126496833079</v>
      </c>
      <c r="BV16" s="38">
        <f t="shared" ref="BV16:CV16" si="46">SUM(BV10:BV15)</f>
        <v>262503.59999999998</v>
      </c>
      <c r="BW16" s="40">
        <f t="shared" si="25"/>
        <v>65625.899999999994</v>
      </c>
      <c r="BX16" s="38">
        <f t="shared" si="46"/>
        <v>40964.180999999997</v>
      </c>
      <c r="BY16" s="38">
        <f t="shared" si="46"/>
        <v>57817.2</v>
      </c>
      <c r="BZ16" s="40">
        <f t="shared" si="26"/>
        <v>14454.3</v>
      </c>
      <c r="CA16" s="38">
        <f t="shared" si="46"/>
        <v>16485.371999999999</v>
      </c>
      <c r="CB16" s="38">
        <f t="shared" si="46"/>
        <v>6726.7</v>
      </c>
      <c r="CC16" s="40">
        <f t="shared" si="27"/>
        <v>1681.6749999999997</v>
      </c>
      <c r="CD16" s="38">
        <f t="shared" si="46"/>
        <v>2734.7889999999998</v>
      </c>
      <c r="CE16" s="38">
        <f t="shared" si="46"/>
        <v>56053</v>
      </c>
      <c r="CF16" s="40">
        <f t="shared" si="28"/>
        <v>14013.25</v>
      </c>
      <c r="CG16" s="38">
        <f t="shared" si="46"/>
        <v>15509.1394</v>
      </c>
      <c r="CH16" s="38">
        <f t="shared" si="46"/>
        <v>0</v>
      </c>
      <c r="CI16" s="38">
        <f t="shared" si="46"/>
        <v>0</v>
      </c>
      <c r="CJ16" s="38">
        <f t="shared" si="46"/>
        <v>0</v>
      </c>
      <c r="CK16" s="38">
        <f t="shared" si="46"/>
        <v>15361.999999999998</v>
      </c>
      <c r="CL16" s="40">
        <f t="shared" si="30"/>
        <v>3840.4999999999995</v>
      </c>
      <c r="CM16" s="38">
        <f t="shared" si="46"/>
        <v>3072.44</v>
      </c>
      <c r="CN16" s="38">
        <f t="shared" si="46"/>
        <v>0</v>
      </c>
      <c r="CO16" s="38">
        <f t="shared" si="46"/>
        <v>0</v>
      </c>
      <c r="CP16" s="38">
        <f t="shared" si="46"/>
        <v>42</v>
      </c>
      <c r="CQ16" s="38">
        <f t="shared" si="46"/>
        <v>544471.9</v>
      </c>
      <c r="CR16" s="40">
        <f t="shared" si="32"/>
        <v>136117.97500000001</v>
      </c>
      <c r="CS16" s="38">
        <f t="shared" si="46"/>
        <v>116192.3046</v>
      </c>
      <c r="CT16" s="38">
        <f t="shared" si="46"/>
        <v>276477.40000000002</v>
      </c>
      <c r="CU16" s="40">
        <f t="shared" si="33"/>
        <v>69119.350000000006</v>
      </c>
      <c r="CV16" s="38">
        <f t="shared" si="46"/>
        <v>49424.304600000003</v>
      </c>
      <c r="CW16" s="38">
        <f t="shared" si="34"/>
        <v>71.505742747870173</v>
      </c>
      <c r="CX16" s="38">
        <f t="shared" ref="CX16:EI16" si="47">SUM(CX10:CX15)</f>
        <v>18800</v>
      </c>
      <c r="CY16" s="40">
        <f t="shared" si="35"/>
        <v>4700</v>
      </c>
      <c r="CZ16" s="38">
        <f t="shared" si="47"/>
        <v>8555.4938000000002</v>
      </c>
      <c r="DA16" s="38">
        <f t="shared" si="47"/>
        <v>3000</v>
      </c>
      <c r="DB16" s="40">
        <f t="shared" si="36"/>
        <v>750</v>
      </c>
      <c r="DC16" s="38">
        <f t="shared" si="47"/>
        <v>660</v>
      </c>
      <c r="DD16" s="38">
        <f t="shared" si="47"/>
        <v>20000</v>
      </c>
      <c r="DE16" s="40">
        <f t="shared" si="37"/>
        <v>5000</v>
      </c>
      <c r="DF16" s="38">
        <f t="shared" si="47"/>
        <v>0</v>
      </c>
      <c r="DG16" s="38">
        <f t="shared" si="47"/>
        <v>52509</v>
      </c>
      <c r="DH16" s="40">
        <f t="shared" si="38"/>
        <v>13127.25</v>
      </c>
      <c r="DI16" s="38">
        <f t="shared" si="47"/>
        <v>23146.410900000003</v>
      </c>
      <c r="DJ16" s="38">
        <f t="shared" si="47"/>
        <v>0</v>
      </c>
      <c r="DK16" s="38">
        <f t="shared" si="47"/>
        <v>14117347.699999999</v>
      </c>
      <c r="DL16" s="38">
        <f t="shared" si="47"/>
        <v>3529336.9249999998</v>
      </c>
      <c r="DM16" s="38">
        <f t="shared" si="47"/>
        <v>3421897.8297999999</v>
      </c>
      <c r="DN16" s="38">
        <f t="shared" si="47"/>
        <v>196968.6</v>
      </c>
      <c r="DO16" s="40">
        <f t="shared" si="39"/>
        <v>49242.149999999994</v>
      </c>
      <c r="DP16" s="38">
        <f t="shared" si="47"/>
        <v>0</v>
      </c>
      <c r="DQ16" s="38">
        <f t="shared" si="47"/>
        <v>3650944.3879</v>
      </c>
      <c r="DR16" s="40">
        <f t="shared" si="40"/>
        <v>912736.09697500011</v>
      </c>
      <c r="DS16" s="38">
        <f t="shared" si="47"/>
        <v>0</v>
      </c>
      <c r="DT16" s="38">
        <f t="shared" si="47"/>
        <v>0</v>
      </c>
      <c r="DU16" s="38">
        <f t="shared" si="47"/>
        <v>0</v>
      </c>
      <c r="DV16" s="38">
        <f t="shared" si="47"/>
        <v>0</v>
      </c>
      <c r="DW16" s="38">
        <f t="shared" si="47"/>
        <v>0</v>
      </c>
      <c r="DX16" s="40">
        <f t="shared" si="42"/>
        <v>0</v>
      </c>
      <c r="DY16" s="38">
        <f t="shared" si="47"/>
        <v>100</v>
      </c>
      <c r="DZ16" s="38">
        <f t="shared" si="47"/>
        <v>0</v>
      </c>
      <c r="EA16" s="38">
        <f t="shared" si="47"/>
        <v>0</v>
      </c>
      <c r="EB16" s="38">
        <f t="shared" si="47"/>
        <v>0</v>
      </c>
      <c r="EC16" s="38">
        <f t="shared" si="47"/>
        <v>2575553.4</v>
      </c>
      <c r="ED16" s="40">
        <f t="shared" si="44"/>
        <v>643888.35</v>
      </c>
      <c r="EE16" s="38">
        <f t="shared" si="47"/>
        <v>0</v>
      </c>
      <c r="EF16" s="38">
        <f t="shared" si="47"/>
        <v>0</v>
      </c>
      <c r="EG16" s="38">
        <f t="shared" si="47"/>
        <v>6423466.3878999995</v>
      </c>
      <c r="EH16" s="38">
        <f t="shared" si="47"/>
        <v>1605866.5969749999</v>
      </c>
      <c r="EI16" s="38">
        <f t="shared" si="47"/>
        <v>100</v>
      </c>
      <c r="EJ16" s="56"/>
      <c r="EK16" s="41"/>
      <c r="EL16" s="41"/>
      <c r="EM16" s="41"/>
      <c r="EN16" s="41"/>
      <c r="EO16" s="41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B18" s="1" t="s">
        <v>65</v>
      </c>
      <c r="DF18" s="60" t="e">
        <f>+#REF!+#REF!</f>
        <v>#REF!</v>
      </c>
    </row>
    <row r="19" spans="1:255" s="1" customFormat="1" x14ac:dyDescent="0.3">
      <c r="A19" s="1" t="s">
        <v>65</v>
      </c>
      <c r="B19" s="1" t="s">
        <v>65</v>
      </c>
    </row>
    <row r="20" spans="1:255" s="1" customFormat="1" x14ac:dyDescent="0.3"/>
    <row r="21" spans="1:255" s="1" customFormat="1" x14ac:dyDescent="0.3"/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:DJ13" name="Range5_8_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I7:AI8"/>
    <mergeCell ref="BV6:BX6"/>
    <mergeCell ref="DT5:DV6"/>
    <mergeCell ref="DW5:EE5"/>
    <mergeCell ref="P6:T6"/>
    <mergeCell ref="U6:Y6"/>
    <mergeCell ref="Z6:AD6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L7:L8"/>
    <mergeCell ref="K7:K8"/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ԳԵՂԱՐՔՈՒՆԻՔԻ (մարտ 31)  </vt:lpstr>
      <vt:lpstr>Лист4</vt:lpstr>
      <vt:lpstr>Лист1</vt:lpstr>
      <vt:lpstr>Лист2</vt:lpstr>
      <vt:lpstr>'ԳԵՂԱՐՔՈՒՆԻՔԻ (մարտ 31)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2025-03-31T13:57:16Z</cp:lastPrinted>
  <dcterms:created xsi:type="dcterms:W3CDTF">2006-09-28T05:33:00Z</dcterms:created>
  <dcterms:modified xsi:type="dcterms:W3CDTF">2025-04-03T12:10:34Z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