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2" l="1"/>
  <c r="J41" i="2"/>
  <c r="I41" i="2"/>
  <c r="H41" i="2"/>
  <c r="G41" i="2"/>
  <c r="F41" i="2"/>
  <c r="E41" i="2"/>
  <c r="I40" i="2"/>
  <c r="G40" i="2"/>
  <c r="G42" i="2" s="1"/>
  <c r="A40" i="2"/>
  <c r="K38" i="2"/>
  <c r="K40" i="2" s="1"/>
  <c r="J38" i="2"/>
  <c r="F38" i="2"/>
  <c r="F40" i="2" s="1"/>
  <c r="F42" i="2" s="1"/>
  <c r="E38" i="2"/>
  <c r="E40" i="2" s="1"/>
  <c r="E42" i="2" s="1"/>
  <c r="D38" i="2"/>
  <c r="A38" i="2"/>
  <c r="H37" i="2"/>
  <c r="F37" i="2"/>
  <c r="F36" i="2"/>
  <c r="H36" i="2" s="1"/>
  <c r="H38" i="2" s="1"/>
  <c r="H34" i="2"/>
  <c r="F34" i="2"/>
  <c r="E34" i="2"/>
  <c r="D32" i="2"/>
  <c r="D40" i="2" s="1"/>
  <c r="H31" i="2"/>
  <c r="F31" i="2"/>
  <c r="K28" i="2"/>
  <c r="J28" i="2"/>
  <c r="E28" i="2"/>
  <c r="D28" i="2"/>
  <c r="H27" i="2"/>
  <c r="H28" i="2" s="1"/>
  <c r="F27" i="2"/>
  <c r="F28" i="2" s="1"/>
  <c r="H25" i="2"/>
  <c r="F25" i="2"/>
  <c r="J23" i="2"/>
  <c r="J40" i="2" s="1"/>
  <c r="J42" i="2" s="1"/>
  <c r="D23" i="2"/>
  <c r="F21" i="2"/>
  <c r="H21" i="2" s="1"/>
  <c r="H20" i="2"/>
  <c r="F20" i="2"/>
  <c r="F19" i="2"/>
  <c r="H19" i="2" s="1"/>
  <c r="H18" i="2"/>
  <c r="F18" i="2"/>
  <c r="F17" i="2"/>
  <c r="H16" i="2"/>
  <c r="F16" i="2"/>
  <c r="H14" i="2"/>
  <c r="F14" i="2"/>
  <c r="F13" i="2"/>
  <c r="F11" i="2"/>
  <c r="H11" i="2" s="1"/>
  <c r="E9" i="2"/>
  <c r="D9" i="2"/>
  <c r="F8" i="2"/>
  <c r="H8" i="2" s="1"/>
  <c r="H7" i="2"/>
  <c r="F7" i="2"/>
  <c r="H6" i="2"/>
  <c r="F6" i="2"/>
  <c r="H5" i="2"/>
  <c r="F5" i="2"/>
  <c r="H4" i="2"/>
  <c r="H9" i="2" s="1"/>
  <c r="F4" i="2"/>
  <c r="F9" i="2" s="1"/>
  <c r="H40" i="2" l="1"/>
  <c r="H42" i="2" s="1"/>
</calcChain>
</file>

<file path=xl/comments1.xml><?xml version="1.0" encoding="utf-8"?>
<comments xmlns="http://schemas.openxmlformats.org/spreadsheetml/2006/main">
  <authors>
    <author>Автор</author>
  </authors>
  <commentList>
    <comment ref="E1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<sst xmlns="http://schemas.openxmlformats.org/spreadsheetml/2006/main" count="76" uniqueCount="59">
  <si>
    <t>Ծրագրի անվանումը</t>
  </si>
  <si>
    <t>Ընդամենը</t>
  </si>
  <si>
    <t>Այլ ներդրողներ</t>
  </si>
  <si>
    <t>Գավառ քաղաքում /Արծվաքար թաղամաս/ ոռոգման համակարգերի կառուցման աշխատանքներ</t>
  </si>
  <si>
    <t>Գավառ համայնքի Գեղարքունիք և Լանջաղբյուր գյուղերում խմելու ջրագծերի կառուցման աշխատանքներ</t>
  </si>
  <si>
    <t>Գավառի թիվ 7 մանկապարտեզի, մշակույթի տան և Սարուխանի թիվ 1 մանկապարտեզի համար գույքերի ձեռքբերում</t>
  </si>
  <si>
    <t>Շատրվանային համակարգի տեղադրում</t>
  </si>
  <si>
    <t>ՀՀ Գեղարքունիքի մարզի Մարտունի համայնքի Մարտունի քաղաքի  և  Վարդենիկ, Զոլաքար, Աստղաձոր,  Վաղաշեն,Գեղհովիտ,Ն․գետաշեն, Վ Գետաշեն, Մադինա, Լիճք, Ծակքար, Ծովինար, Ծովասար և Երանոս բնակավայրերի տարբեր փողոցների երթևեկելի հատվածների ասֆալտապատում  և Ձորագյուղ բնակավայրում կամրջի և պաշտպանիչ պատի կառուցում ծրագիր</t>
  </si>
  <si>
    <t>ՀՀ Գեղարքունիքի մարզի Մարտունի համայնքի  Արծվանիստ, Ծովինար, Վարդենիկ, Զոլաքար, Աստղաձոր, Վաղաշեն, Գեղհովիտ, Լեռնակերտ, Ն․Գետաշեն,Վ․Գետաշեն, Մադինա, Լիճք , Ձորագյուղ, Ծովասար, Վարդաձոր և Երանոս բնակավայրերում ոռոգման ջրատարների  և Վարդենիկ, Աստղաձոր բնակավայրերում  խորքային հորերի կառուցում ծրագիր</t>
  </si>
  <si>
    <t>ՀՀ Գեղարքունիքի մարզի  Մարտունի համայնքի  Մարտունի քաղաքի Պռոշյան 4, Երևանյան 46, Չարենցի 2,  և Մյասնիկյան 53 և Վարդենիկ բնակավայրի Բանավան թաղամաս 6-րդ բազմաբնակարան բնակելի շենքերի տանիքների վերանորոգում ծրագիր</t>
  </si>
  <si>
    <t>ՀՀ Գեղարքունիքի մարզի  Մարտունի համայնքի  Արծվանիստ, Ծովինար, Զոլաքար, Աստղաձոր, Վաղաշեն, Ն․Գետաշեն և Գեղհովիտ բնակավայրերում գազատարերի կառուցում ծրագիր</t>
  </si>
  <si>
    <t>Մարտունի Համայնքի Մարտունի քաղաքի և Ծովինար, Զոլաքար, Վաղաշեն, Գեղհովիտ, Վ․Գետաշեն, Լիճք, Ծակքար և Երանոս բնակավայրերի տարբեր փողոցներում նոր լուսավորության համակարգերի կառուցում ծրագիր</t>
  </si>
  <si>
    <t>Մարտունի համայնքի Մարտունի քաղաքի Նարեկացի, Արցախի, Պարույր Սևակի, Կոմիտասի փողոցների, Շահումյան փողոցի հարակից հատվածի, Վարդենիկ բնակավայրի Կամո Շահինյան փողոցի, Վարդաձոր բնակավայրի Ալաշկերտ փողոցի և 10-րդ փողոցի հատման խաչմերուկում ընկած հատվածի, Ծովինար բնակավայրի 3 թաղամասի 3-րդ  փողոցի հարակից հրապարակի մայթերի կառուցում բազալտե սալարկմամբ ծրագիր</t>
  </si>
  <si>
    <t>Ձորագյուղ  բնակավայրերի մանկապարտեզների շենքերի հիմնանորոգում, Լիճք և Երանոս բնակավայրերի մանկապարտեզների խաղահրապարակների բարեկարգում, Վարդենիկ բնակավայրի մանկապարտեզի շենքի երեսպատում և խաղահրապարակի բարեկարգում,  ինչպես նաև Երանոս բնակավայրի մանկապարտեզի համար անհրաժեշտ գույքի ձեռքբերման ծրագիր</t>
  </si>
  <si>
    <t>Մարտունի համայնքի  17 բնակավայրերի համար կանգառների,  համայնքի բնակավայրերի վարչական շենքերի և մշակույթի պալատների  համար գրասենյակային գույքերի, սարքավորումների և կանգառներ ձեռքբերման  ծրագիր</t>
  </si>
  <si>
    <t>Վարդենիս քաղաքի 10 բազմաբնակարան շենքերի տանիքների  հիմնանորոգում</t>
  </si>
  <si>
    <t>Վարդենիս համայնքի Փամբակ, Արփունք, Ծովակ, Խաչաղբյուր, Ավազան, Ակունք, Կարճաղբյուր, Լճավան բնակավայրերում լուսավորության ցանցի կառուցում</t>
  </si>
  <si>
    <t xml:space="preserve">Ճամբարակի համայնքապետարանի առաջին և երկրորդ հարկերի վերանորոգման   աշխատանքներ </t>
  </si>
  <si>
    <t>ՀՀ Գեղարքունիքի մարզի  համայնքներից 2024 թվականին իրականացնելու սուբվենցիոն ծրագրեր</t>
  </si>
  <si>
    <t>Հ/Հ</t>
  </si>
  <si>
    <t>Համայնքի անվանումը</t>
  </si>
  <si>
    <t>Ենթածրագրերի քանակը</t>
  </si>
  <si>
    <t>Հայտի արժեքն ըստ նախագծանախահաշվային փաստաթղթերի</t>
  </si>
  <si>
    <t>Պետության մասնաբաժինը</t>
  </si>
  <si>
    <t>%</t>
  </si>
  <si>
    <t>Համայնքի մասնաբաժինը</t>
  </si>
  <si>
    <t>Ծրագրի կարգավիճակը</t>
  </si>
  <si>
    <t>Գավառ համայնք</t>
  </si>
  <si>
    <t>Գավառ</t>
  </si>
  <si>
    <t>Գավառ քաղաքում,Հացառատ և Արծվաքար թաղամասերում, Նորատուս, Կարմիրգյուղ, Գանձակ, Սարուխան, Հայրավանք ,Ծովազարդ, Լճափ և Գեղարքունիք գյուղերում ասֆալտապատման աշխատանքներ</t>
  </si>
  <si>
    <t xml:space="preserve">հաստատվել է 3-րդ նիստով </t>
  </si>
  <si>
    <t xml:space="preserve">հաստատվել է 2-րդ նիստով </t>
  </si>
  <si>
    <t xml:space="preserve">հաստատվել է 4-րդ նիստով աճուրդային փուլ,
</t>
  </si>
  <si>
    <t xml:space="preserve">քննարկման փուլ </t>
  </si>
  <si>
    <t>Մարտունի համայնք</t>
  </si>
  <si>
    <t xml:space="preserve">Մարտունի </t>
  </si>
  <si>
    <t>2024 թվականին կիրականացվի           1 000 000 000 դրամի աշխատանքներ</t>
  </si>
  <si>
    <t xml:space="preserve">հաստատվել է 4-րդ նիստով </t>
  </si>
  <si>
    <t>2025 թվականին կիրականացվի       806 609 580 դրամի աշխատանքներ</t>
  </si>
  <si>
    <t>ՀՀ Գեղարքունիքի մարզի Մարտունի Համայնքի  Արծվանիստ, Ծովինար,  Զոլաքար, Աստղաձոր, Մադինա, Ն․Գետաշեն, Լիճք, Ձորագյուղ, Վարդաձոր, Ծակքար և Երանոս բնակավայրերում խմելու նոր  ջրագծերի  և Լիճք, Ձորագյուղ, Երանոս բնակավայրերում խմելու ջրի ջրահավաք ավազանների կառուցում ծրագիր</t>
  </si>
  <si>
    <t>2024 թվականին կիրականացվի    2 000 000 000 դրամի աշխատանքներ</t>
  </si>
  <si>
    <t>2025 թվականին կիրականացվի       998 731 440 դրամի աշխատանքներ</t>
  </si>
  <si>
    <t>Ընդամենը 2024թ․</t>
  </si>
  <si>
    <t>Ընդամենը 2025թ․</t>
  </si>
  <si>
    <t>Ընդհանուր</t>
  </si>
  <si>
    <t xml:space="preserve">                  Ճամբարակ համայնք</t>
  </si>
  <si>
    <t>Սևան համայնք</t>
  </si>
  <si>
    <t>Սևան</t>
  </si>
  <si>
    <t>«Սևան համայնքի փողոցների  և Սևան համայնքի  Գագարին բնակավայրի Շիրազ փողոցի հիմնանորոգման աշխատանքներ</t>
  </si>
  <si>
    <t>2024 թվականին կիրականացվի       653 672 790 դրամի աշխատանքներ</t>
  </si>
  <si>
    <t>2025 թվականին կիրականացվի       865 434 270 դրամի աշխատանքներ</t>
  </si>
  <si>
    <t>Վարդենիս համայնք</t>
  </si>
  <si>
    <t>Վարդենիս</t>
  </si>
  <si>
    <t xml:space="preserve">հաստատվել է 3-րդ նիստով , </t>
  </si>
  <si>
    <t>ԸՆԴՀԱՆՈՒՐ</t>
  </si>
  <si>
    <t xml:space="preserve">հաստատվել է 5-րդ նիստով </t>
  </si>
  <si>
    <t xml:space="preserve">հաստատվել է 6-րդ նիստով </t>
  </si>
  <si>
    <t xml:space="preserve">հաստատվել է 4-րդ նիստով , </t>
  </si>
  <si>
    <t xml:space="preserve">հաստատվել է 5-րդ նիստով 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</si>
</sst>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GHEA Grapalat"/>
      <family val="3"/>
    </font>
    <font>
      <b/>
      <sz val="10"/>
      <color theme="1"/>
      <name val="GHEA Grapalat"/>
      <family val="3"/>
    </font>
    <font>
      <b/>
      <sz val="11"/>
      <color theme="1"/>
      <name val="Calibri"/>
      <family val="2"/>
      <scheme val="minor"/>
    </font>
    <font>
      <b/>
      <sz val="9"/>
      <color theme="1"/>
      <name val="GHEA Grapalat"/>
      <family val="3"/>
    </font>
    <font>
      <b/>
      <sz val="10"/>
      <name val="GHEA Grapalat"/>
      <family val="3"/>
    </font>
    <font>
      <b/>
      <sz val="12"/>
      <color theme="1"/>
      <name val="Calibri"/>
      <family val="2"/>
      <charset val="204"/>
      <scheme val="minor"/>
    </font>
    <font>
      <b/>
      <sz val="10"/>
      <color rgb="FF222222"/>
      <name val="GHEA Grapalat"/>
      <family val="3"/>
    </font>
    <font>
      <b/>
      <sz val="12"/>
      <color theme="1"/>
      <name val="GHEA Grapalat"/>
      <family val="3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8" xfId="0" applyFont="1" applyBorder="1" applyAlignment="1">
      <alignment horizontal="center" vertical="center" textRotation="90"/>
    </xf>
    <xf numFmtId="3" fontId="5" fillId="0" borderId="2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90"/>
    </xf>
    <xf numFmtId="0" fontId="2" fillId="3" borderId="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90"/>
    </xf>
    <xf numFmtId="3" fontId="2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/>
    <xf numFmtId="0" fontId="2" fillId="0" borderId="3" xfId="0" applyFont="1" applyBorder="1" applyAlignment="1">
      <alignment horizontal="center" vertical="center" textRotation="1"/>
    </xf>
    <xf numFmtId="0" fontId="2" fillId="0" borderId="5" xfId="0" applyFont="1" applyBorder="1" applyAlignment="1">
      <alignment horizontal="center" vertical="center" textRotation="1"/>
    </xf>
    <xf numFmtId="0" fontId="2" fillId="4" borderId="2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vertical="center"/>
    </xf>
    <xf numFmtId="3" fontId="2" fillId="4" borderId="2" xfId="0" applyNumberFormat="1" applyFont="1" applyFill="1" applyBorder="1"/>
    <xf numFmtId="0" fontId="2" fillId="4" borderId="3" xfId="0" applyFont="1" applyFill="1" applyBorder="1"/>
    <xf numFmtId="0" fontId="3" fillId="0" borderId="0" xfId="0" applyFont="1"/>
    <xf numFmtId="0" fontId="2" fillId="0" borderId="0" xfId="0" applyFont="1" applyAlignment="1">
      <alignment textRotation="9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3" fontId="2" fillId="4" borderId="7" xfId="0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0" borderId="6" xfId="0" applyFont="1" applyBorder="1" applyAlignment="1"/>
    <xf numFmtId="0" fontId="2" fillId="0" borderId="9" xfId="0" applyFont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3" fontId="2" fillId="4" borderId="9" xfId="0" applyNumberFormat="1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6" xfId="0" applyFont="1" applyBorder="1" applyAlignment="1">
      <alignment horizontal="center"/>
    </xf>
    <xf numFmtId="0" fontId="2" fillId="0" borderId="3" xfId="0" applyFont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12" xfId="0" applyFont="1" applyBorder="1" applyAlignment="1">
      <alignment horizontal="left" textRotation="90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textRotation="90"/>
    </xf>
    <xf numFmtId="0" fontId="2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textRotation="90"/>
    </xf>
    <xf numFmtId="3" fontId="2" fillId="3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textRotation="90"/>
    </xf>
    <xf numFmtId="0" fontId="6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 vertical="center"/>
    </xf>
    <xf numFmtId="0" fontId="8" fillId="0" borderId="3" xfId="0" applyFont="1" applyBorder="1"/>
    <xf numFmtId="0" fontId="6" fillId="0" borderId="0" xfId="0" applyFont="1" applyBorder="1" applyAlignment="1"/>
    <xf numFmtId="0" fontId="6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"/>
  <sheetViews>
    <sheetView tabSelected="1" topLeftCell="A22" workbookViewId="0">
      <selection activeCell="N36" sqref="N36"/>
    </sheetView>
  </sheetViews>
  <sheetFormatPr defaultRowHeight="15" x14ac:dyDescent="0.25"/>
  <cols>
    <col min="1" max="1" width="4.140625" customWidth="1"/>
    <col min="2" max="2" width="5.7109375" customWidth="1"/>
    <col min="3" max="3" width="32" customWidth="1"/>
    <col min="4" max="4" width="5.85546875" customWidth="1"/>
    <col min="5" max="6" width="16.85546875" customWidth="1"/>
    <col min="7" max="7" width="7.42578125" customWidth="1"/>
    <col min="8" max="8" width="17.140625" customWidth="1"/>
    <col min="9" max="9" width="5.5703125" customWidth="1"/>
    <col min="10" max="10" width="13.28515625" customWidth="1"/>
    <col min="11" max="11" width="5.7109375" customWidth="1"/>
    <col min="12" max="12" width="18.5703125" customWidth="1"/>
  </cols>
  <sheetData>
    <row r="1" spans="1:12" x14ac:dyDescent="0.25">
      <c r="A1" s="5" t="s">
        <v>18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03.5" x14ac:dyDescent="0.25">
      <c r="A2" s="7" t="s">
        <v>19</v>
      </c>
      <c r="B2" s="8" t="s">
        <v>20</v>
      </c>
      <c r="C2" s="9" t="s">
        <v>0</v>
      </c>
      <c r="D2" s="9" t="s">
        <v>21</v>
      </c>
      <c r="E2" s="9" t="s">
        <v>22</v>
      </c>
      <c r="F2" s="9" t="s">
        <v>23</v>
      </c>
      <c r="G2" s="9" t="s">
        <v>24</v>
      </c>
      <c r="H2" s="9" t="s">
        <v>25</v>
      </c>
      <c r="I2" s="9" t="s">
        <v>24</v>
      </c>
      <c r="J2" s="9" t="s">
        <v>2</v>
      </c>
      <c r="K2" s="9" t="s">
        <v>24</v>
      </c>
      <c r="L2" s="10" t="s">
        <v>26</v>
      </c>
    </row>
    <row r="3" spans="1:12" x14ac:dyDescent="0.25">
      <c r="A3" s="1"/>
      <c r="B3" s="11"/>
      <c r="C3" s="12" t="s">
        <v>27</v>
      </c>
      <c r="D3" s="13"/>
      <c r="E3" s="13"/>
      <c r="F3" s="13"/>
      <c r="G3" s="13"/>
      <c r="H3" s="13"/>
      <c r="I3" s="13"/>
      <c r="J3" s="13"/>
      <c r="K3" s="13"/>
      <c r="L3" s="13"/>
    </row>
    <row r="4" spans="1:12" ht="114" x14ac:dyDescent="0.25">
      <c r="A4" s="1">
        <v>1</v>
      </c>
      <c r="B4" s="14" t="s">
        <v>28</v>
      </c>
      <c r="C4" s="15" t="s">
        <v>29</v>
      </c>
      <c r="D4" s="16">
        <v>9</v>
      </c>
      <c r="E4" s="17">
        <v>933143430</v>
      </c>
      <c r="F4" s="17">
        <f>E4*G4/100</f>
        <v>466571715</v>
      </c>
      <c r="G4" s="17">
        <v>50</v>
      </c>
      <c r="H4" s="17">
        <f>E4*I4/100</f>
        <v>466571715</v>
      </c>
      <c r="I4" s="17">
        <v>50</v>
      </c>
      <c r="J4" s="17"/>
      <c r="K4" s="17"/>
      <c r="L4" s="18" t="s">
        <v>30</v>
      </c>
    </row>
    <row r="5" spans="1:12" ht="57" x14ac:dyDescent="0.25">
      <c r="A5" s="19">
        <v>2</v>
      </c>
      <c r="B5" s="20"/>
      <c r="C5" s="2" t="s">
        <v>3</v>
      </c>
      <c r="D5" s="16">
        <v>1</v>
      </c>
      <c r="E5" s="21">
        <v>121361160</v>
      </c>
      <c r="F5" s="17">
        <f>E5*G5/100</f>
        <v>91020870</v>
      </c>
      <c r="G5" s="21">
        <v>75</v>
      </c>
      <c r="H5" s="17">
        <f>E5*I5/100</f>
        <v>30340290</v>
      </c>
      <c r="I5" s="21">
        <v>25</v>
      </c>
      <c r="J5" s="21"/>
      <c r="K5" s="21"/>
      <c r="L5" s="18" t="s">
        <v>30</v>
      </c>
    </row>
    <row r="6" spans="1:12" ht="57" x14ac:dyDescent="0.25">
      <c r="A6" s="19">
        <v>3</v>
      </c>
      <c r="B6" s="20"/>
      <c r="C6" s="2" t="s">
        <v>4</v>
      </c>
      <c r="D6" s="16">
        <v>2</v>
      </c>
      <c r="E6" s="21">
        <v>122822590</v>
      </c>
      <c r="F6" s="17">
        <f>E6*G6/100</f>
        <v>92116942.5</v>
      </c>
      <c r="G6" s="21">
        <v>75</v>
      </c>
      <c r="H6" s="17">
        <f>E6*I6/100</f>
        <v>30705647.5</v>
      </c>
      <c r="I6" s="21">
        <v>25</v>
      </c>
      <c r="J6" s="21"/>
      <c r="K6" s="21"/>
      <c r="L6" s="18" t="s">
        <v>31</v>
      </c>
    </row>
    <row r="7" spans="1:12" ht="71.25" x14ac:dyDescent="0.25">
      <c r="A7" s="19">
        <v>4</v>
      </c>
      <c r="B7" s="22"/>
      <c r="C7" s="2" t="s">
        <v>5</v>
      </c>
      <c r="D7" s="23">
        <v>2</v>
      </c>
      <c r="E7" s="17">
        <v>168238700</v>
      </c>
      <c r="F7" s="17">
        <f>E7*G7/100</f>
        <v>84119350</v>
      </c>
      <c r="G7" s="17">
        <v>50</v>
      </c>
      <c r="H7" s="17">
        <f>E7*I7/100</f>
        <v>84119350</v>
      </c>
      <c r="I7" s="17">
        <v>50</v>
      </c>
      <c r="J7" s="17"/>
      <c r="K7" s="17"/>
      <c r="L7" s="18" t="s">
        <v>32</v>
      </c>
    </row>
    <row r="8" spans="1:12" ht="28.5" x14ac:dyDescent="0.25">
      <c r="A8" s="19">
        <v>5</v>
      </c>
      <c r="B8" s="24"/>
      <c r="C8" s="2" t="s">
        <v>6</v>
      </c>
      <c r="D8" s="2">
        <v>1</v>
      </c>
      <c r="E8" s="25">
        <v>302680550</v>
      </c>
      <c r="F8" s="17">
        <f>E8*G8/100</f>
        <v>136206247.5</v>
      </c>
      <c r="G8" s="25">
        <v>45</v>
      </c>
      <c r="H8" s="25">
        <f>E8-F8</f>
        <v>166474302.5</v>
      </c>
      <c r="I8" s="25">
        <v>55</v>
      </c>
      <c r="J8" s="25"/>
      <c r="K8" s="25"/>
      <c r="L8" s="18" t="s">
        <v>33</v>
      </c>
    </row>
    <row r="9" spans="1:12" ht="15.75" x14ac:dyDescent="0.25">
      <c r="A9" s="26">
        <v>5</v>
      </c>
      <c r="B9" s="27" t="s">
        <v>1</v>
      </c>
      <c r="C9" s="28"/>
      <c r="D9" s="29">
        <f>SUM(D4:D8)</f>
        <v>15</v>
      </c>
      <c r="E9" s="30">
        <f>SUM(E4:E8)</f>
        <v>1648246430</v>
      </c>
      <c r="F9" s="30">
        <f>SUM(F4:F8)</f>
        <v>870035125</v>
      </c>
      <c r="G9" s="30"/>
      <c r="H9" s="30">
        <f>SUM(H4:H8)</f>
        <v>778211305</v>
      </c>
      <c r="I9" s="31"/>
      <c r="J9" s="31"/>
      <c r="K9" s="31"/>
      <c r="L9" s="32"/>
    </row>
    <row r="10" spans="1:12" x14ac:dyDescent="0.25">
      <c r="A10" s="33"/>
      <c r="B10" s="34"/>
      <c r="C10" s="35" t="s">
        <v>34</v>
      </c>
      <c r="D10" s="35"/>
      <c r="E10" s="35"/>
      <c r="F10" s="35"/>
      <c r="G10" s="35"/>
      <c r="H10" s="35"/>
      <c r="I10" s="35"/>
      <c r="J10" s="35"/>
      <c r="K10" s="35"/>
      <c r="L10" s="35"/>
    </row>
    <row r="11" spans="1:12" ht="142.5" x14ac:dyDescent="0.25">
      <c r="A11" s="1">
        <v>1</v>
      </c>
      <c r="B11" s="36" t="s">
        <v>35</v>
      </c>
      <c r="C11" s="2" t="s">
        <v>14</v>
      </c>
      <c r="D11" s="1">
        <v>17</v>
      </c>
      <c r="E11" s="25">
        <v>242504606</v>
      </c>
      <c r="F11" s="25">
        <f>E11*G11/100</f>
        <v>121252303</v>
      </c>
      <c r="G11" s="25">
        <v>50</v>
      </c>
      <c r="H11" s="25">
        <f>E11-F11</f>
        <v>121252303</v>
      </c>
      <c r="I11" s="25">
        <v>50</v>
      </c>
      <c r="J11" s="25"/>
      <c r="K11" s="25"/>
      <c r="L11" s="18" t="s">
        <v>56</v>
      </c>
    </row>
    <row r="12" spans="1:12" ht="71.25" x14ac:dyDescent="0.25">
      <c r="A12" s="37">
        <v>2</v>
      </c>
      <c r="B12" s="14" t="s">
        <v>35</v>
      </c>
      <c r="C12" s="38" t="s">
        <v>7</v>
      </c>
      <c r="D12" s="39">
        <v>15</v>
      </c>
      <c r="E12" s="25" t="s">
        <v>36</v>
      </c>
      <c r="F12" s="25">
        <v>500000000</v>
      </c>
      <c r="G12" s="17">
        <v>50</v>
      </c>
      <c r="H12" s="25">
        <v>500000000</v>
      </c>
      <c r="I12" s="17">
        <v>50</v>
      </c>
      <c r="J12" s="17"/>
      <c r="K12" s="17"/>
      <c r="L12" s="38" t="s">
        <v>37</v>
      </c>
    </row>
    <row r="13" spans="1:12" ht="71.25" x14ac:dyDescent="0.25">
      <c r="A13" s="40"/>
      <c r="B13" s="22"/>
      <c r="C13" s="41"/>
      <c r="D13" s="42"/>
      <c r="E13" s="25" t="s">
        <v>38</v>
      </c>
      <c r="F13" s="25">
        <f>806609580*50/100</f>
        <v>403304790</v>
      </c>
      <c r="G13" s="17">
        <v>50</v>
      </c>
      <c r="H13" s="25">
        <v>403304790</v>
      </c>
      <c r="I13" s="17">
        <v>50</v>
      </c>
      <c r="J13" s="17"/>
      <c r="K13" s="17"/>
      <c r="L13" s="41"/>
    </row>
    <row r="14" spans="1:12" ht="171" x14ac:dyDescent="0.25">
      <c r="A14" s="1">
        <v>3</v>
      </c>
      <c r="B14" s="36"/>
      <c r="C14" s="2" t="s">
        <v>39</v>
      </c>
      <c r="D14" s="16">
        <v>11</v>
      </c>
      <c r="E14" s="17">
        <v>1256730849</v>
      </c>
      <c r="F14" s="17">
        <f>E14*G14/100</f>
        <v>942548136.75</v>
      </c>
      <c r="G14" s="17">
        <v>75</v>
      </c>
      <c r="H14" s="25">
        <f>E14-F14</f>
        <v>314182712.25</v>
      </c>
      <c r="I14" s="17">
        <v>25</v>
      </c>
      <c r="J14" s="17"/>
      <c r="K14" s="17"/>
      <c r="L14" s="18" t="s">
        <v>30</v>
      </c>
    </row>
    <row r="15" spans="1:12" ht="71.25" x14ac:dyDescent="0.25">
      <c r="A15" s="37">
        <v>4</v>
      </c>
      <c r="B15" s="43"/>
      <c r="C15" s="38" t="s">
        <v>8</v>
      </c>
      <c r="D15" s="44">
        <v>16</v>
      </c>
      <c r="E15" s="25" t="s">
        <v>40</v>
      </c>
      <c r="F15" s="17">
        <v>1500000000</v>
      </c>
      <c r="G15" s="17">
        <v>75</v>
      </c>
      <c r="H15" s="25">
        <v>500000000</v>
      </c>
      <c r="I15" s="17">
        <v>25</v>
      </c>
      <c r="J15" s="17"/>
      <c r="K15" s="17"/>
      <c r="L15" s="38" t="s">
        <v>30</v>
      </c>
    </row>
    <row r="16" spans="1:12" ht="71.25" x14ac:dyDescent="0.25">
      <c r="A16" s="40"/>
      <c r="B16" s="43"/>
      <c r="C16" s="41"/>
      <c r="D16" s="45"/>
      <c r="E16" s="25" t="s">
        <v>41</v>
      </c>
      <c r="F16" s="17">
        <f>998731440*75/100</f>
        <v>749048580</v>
      </c>
      <c r="G16" s="17">
        <v>75</v>
      </c>
      <c r="H16" s="25">
        <f>998731440*25/100</f>
        <v>249682860</v>
      </c>
      <c r="I16" s="17">
        <v>25</v>
      </c>
      <c r="J16" s="17"/>
      <c r="K16" s="17"/>
      <c r="L16" s="41"/>
    </row>
    <row r="17" spans="1:12" ht="142.5" x14ac:dyDescent="0.25">
      <c r="A17" s="1">
        <v>5</v>
      </c>
      <c r="B17" s="43"/>
      <c r="C17" s="2" t="s">
        <v>9</v>
      </c>
      <c r="D17" s="2">
        <v>2</v>
      </c>
      <c r="E17" s="17">
        <v>129650880</v>
      </c>
      <c r="F17" s="17">
        <f>E17*G17/100</f>
        <v>64825440</v>
      </c>
      <c r="G17" s="17">
        <v>50</v>
      </c>
      <c r="H17" s="25">
        <v>51860352</v>
      </c>
      <c r="I17" s="17">
        <v>40</v>
      </c>
      <c r="J17" s="17">
        <v>12965088</v>
      </c>
      <c r="K17" s="17">
        <v>10</v>
      </c>
      <c r="L17" s="18" t="s">
        <v>55</v>
      </c>
    </row>
    <row r="18" spans="1:12" ht="114" x14ac:dyDescent="0.25">
      <c r="A18" s="1">
        <v>6</v>
      </c>
      <c r="B18" s="43"/>
      <c r="C18" s="2" t="s">
        <v>10</v>
      </c>
      <c r="D18" s="16">
        <v>7</v>
      </c>
      <c r="E18" s="17">
        <v>128199450</v>
      </c>
      <c r="F18" s="17">
        <f>E18*G18/100</f>
        <v>76919670</v>
      </c>
      <c r="G18" s="17">
        <v>60</v>
      </c>
      <c r="H18" s="25">
        <f>E18-F18</f>
        <v>51279780</v>
      </c>
      <c r="I18" s="17">
        <v>40</v>
      </c>
      <c r="J18" s="17"/>
      <c r="K18" s="17"/>
      <c r="L18" s="18" t="s">
        <v>37</v>
      </c>
    </row>
    <row r="19" spans="1:12" ht="128.25" x14ac:dyDescent="0.25">
      <c r="A19" s="1">
        <v>7</v>
      </c>
      <c r="B19" s="43"/>
      <c r="C19" s="2" t="s">
        <v>11</v>
      </c>
      <c r="D19" s="16">
        <v>9</v>
      </c>
      <c r="E19" s="17">
        <v>131592560</v>
      </c>
      <c r="F19" s="17">
        <f>E19*G19/100</f>
        <v>78955536</v>
      </c>
      <c r="G19" s="17">
        <v>60</v>
      </c>
      <c r="H19" s="25">
        <f>E19-F19</f>
        <v>52637024</v>
      </c>
      <c r="I19" s="17">
        <v>40</v>
      </c>
      <c r="J19" s="17"/>
      <c r="K19" s="17"/>
      <c r="L19" s="18" t="s">
        <v>30</v>
      </c>
    </row>
    <row r="20" spans="1:12" ht="228" x14ac:dyDescent="0.25">
      <c r="A20" s="1">
        <v>8</v>
      </c>
      <c r="B20" s="43"/>
      <c r="C20" s="2" t="s">
        <v>12</v>
      </c>
      <c r="D20" s="2">
        <v>4</v>
      </c>
      <c r="E20" s="17">
        <v>531469990</v>
      </c>
      <c r="F20" s="17">
        <f>E20*G20/100</f>
        <v>372028993</v>
      </c>
      <c r="G20" s="17">
        <v>70</v>
      </c>
      <c r="H20" s="25">
        <f>E20-F20</f>
        <v>159440997</v>
      </c>
      <c r="I20" s="17">
        <v>30</v>
      </c>
      <c r="J20" s="17"/>
      <c r="K20" s="17"/>
      <c r="L20" s="18" t="s">
        <v>55</v>
      </c>
    </row>
    <row r="21" spans="1:12" ht="213.75" x14ac:dyDescent="0.25">
      <c r="A21" s="1">
        <v>9</v>
      </c>
      <c r="B21" s="43"/>
      <c r="C21" s="2" t="s">
        <v>13</v>
      </c>
      <c r="D21" s="2">
        <v>4</v>
      </c>
      <c r="E21" s="17">
        <v>410471200</v>
      </c>
      <c r="F21" s="17">
        <f>E21*G21/100</f>
        <v>307853400</v>
      </c>
      <c r="G21" s="17">
        <v>75</v>
      </c>
      <c r="H21" s="25">
        <f>E21-F21</f>
        <v>102617800</v>
      </c>
      <c r="I21" s="17">
        <v>25</v>
      </c>
      <c r="J21" s="17"/>
      <c r="K21" s="17"/>
      <c r="L21" s="18" t="s">
        <v>55</v>
      </c>
    </row>
    <row r="22" spans="1:12" x14ac:dyDescent="0.25">
      <c r="A22" s="1"/>
      <c r="B22" s="43"/>
      <c r="C22" s="2"/>
      <c r="D22" s="2"/>
      <c r="E22" s="17"/>
      <c r="F22" s="17"/>
      <c r="G22" s="17"/>
      <c r="H22" s="25"/>
      <c r="I22" s="17"/>
      <c r="J22" s="17"/>
      <c r="K22" s="17"/>
      <c r="L22" s="18"/>
    </row>
    <row r="23" spans="1:12" x14ac:dyDescent="0.25">
      <c r="A23" s="46">
        <v>9</v>
      </c>
      <c r="B23" s="47" t="s">
        <v>42</v>
      </c>
      <c r="C23" s="48"/>
      <c r="D23" s="49">
        <f>SUM(D11:D22)</f>
        <v>85</v>
      </c>
      <c r="E23" s="50">
        <v>5830619535</v>
      </c>
      <c r="F23" s="50">
        <v>3964383479</v>
      </c>
      <c r="G23" s="50"/>
      <c r="H23" s="50">
        <v>1853270968</v>
      </c>
      <c r="I23" s="50"/>
      <c r="J23" s="50">
        <f t="shared" ref="J23" si="0">SUM(J11:J22)</f>
        <v>12965088</v>
      </c>
      <c r="K23" s="50"/>
      <c r="L23" s="51"/>
    </row>
    <row r="24" spans="1:12" x14ac:dyDescent="0.25">
      <c r="A24" s="52"/>
      <c r="B24" s="53" t="s">
        <v>43</v>
      </c>
      <c r="C24" s="53"/>
      <c r="D24" s="54"/>
      <c r="E24" s="55">
        <v>1805341020</v>
      </c>
      <c r="F24" s="55">
        <v>1152353370</v>
      </c>
      <c r="G24" s="55"/>
      <c r="H24" s="55">
        <v>652987650</v>
      </c>
      <c r="I24" s="55"/>
      <c r="J24" s="55"/>
      <c r="K24" s="55"/>
      <c r="L24" s="19"/>
    </row>
    <row r="25" spans="1:12" x14ac:dyDescent="0.25">
      <c r="A25" s="56"/>
      <c r="B25" s="57"/>
      <c r="C25" s="57" t="s">
        <v>44</v>
      </c>
      <c r="D25" s="58"/>
      <c r="E25" s="59">
        <v>7635960555</v>
      </c>
      <c r="F25" s="59">
        <f>SUM(F23:F24)</f>
        <v>5116736849</v>
      </c>
      <c r="G25" s="59"/>
      <c r="H25" s="59">
        <f>SUM(H23:H24)</f>
        <v>2506258618</v>
      </c>
      <c r="I25" s="59"/>
      <c r="J25" s="59">
        <v>12965088</v>
      </c>
      <c r="K25" s="59"/>
      <c r="L25" s="60"/>
    </row>
    <row r="26" spans="1:12" x14ac:dyDescent="0.25">
      <c r="A26" s="61" t="s">
        <v>45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2" ht="71.25" x14ac:dyDescent="0.25">
      <c r="A27" s="62">
        <v>1</v>
      </c>
      <c r="B27" s="63"/>
      <c r="C27" s="2" t="s">
        <v>17</v>
      </c>
      <c r="D27" s="3">
        <v>1</v>
      </c>
      <c r="E27" s="4">
        <v>76703000</v>
      </c>
      <c r="F27" s="4">
        <f>E27*G27/100</f>
        <v>46021800</v>
      </c>
      <c r="G27" s="4">
        <v>60</v>
      </c>
      <c r="H27" s="4">
        <f>E27-F27</f>
        <v>30681200</v>
      </c>
      <c r="I27" s="4">
        <v>40</v>
      </c>
      <c r="J27" s="4"/>
      <c r="K27" s="4"/>
      <c r="L27" s="18" t="s">
        <v>58</v>
      </c>
    </row>
    <row r="28" spans="1:12" x14ac:dyDescent="0.25">
      <c r="A28" s="62">
        <v>1</v>
      </c>
      <c r="B28" s="63"/>
      <c r="C28" s="63"/>
      <c r="D28" s="54">
        <f>SUM(D27:D27)</f>
        <v>1</v>
      </c>
      <c r="E28" s="55">
        <f>SUM(E27:E27)</f>
        <v>76703000</v>
      </c>
      <c r="F28" s="55">
        <f>SUM(F27:F27)</f>
        <v>46021800</v>
      </c>
      <c r="G28" s="55"/>
      <c r="H28" s="55">
        <f>SUM(H27:H27)</f>
        <v>30681200</v>
      </c>
      <c r="I28" s="55"/>
      <c r="J28" s="55">
        <f>SUM(J27:J27)</f>
        <v>0</v>
      </c>
      <c r="K28" s="55">
        <f>SUM(K27:K27)</f>
        <v>0</v>
      </c>
      <c r="L28" s="64"/>
    </row>
    <row r="29" spans="1:12" x14ac:dyDescent="0.25">
      <c r="A29" s="65"/>
      <c r="B29" s="66"/>
      <c r="C29" s="6" t="s">
        <v>46</v>
      </c>
      <c r="D29" s="6"/>
      <c r="E29" s="6"/>
      <c r="F29" s="6"/>
      <c r="G29" s="6"/>
      <c r="H29" s="6"/>
      <c r="I29" s="6"/>
      <c r="J29" s="6"/>
      <c r="K29" s="6"/>
      <c r="L29" s="6"/>
    </row>
    <row r="30" spans="1:12" ht="71.25" x14ac:dyDescent="0.25">
      <c r="A30" s="67">
        <v>1</v>
      </c>
      <c r="B30" s="68" t="s">
        <v>47</v>
      </c>
      <c r="C30" s="69" t="s">
        <v>48</v>
      </c>
      <c r="D30" s="44">
        <v>2</v>
      </c>
      <c r="E30" s="25" t="s">
        <v>49</v>
      </c>
      <c r="F30" s="25">
        <v>326836395</v>
      </c>
      <c r="G30" s="25">
        <v>50</v>
      </c>
      <c r="H30" s="25">
        <v>326836395</v>
      </c>
      <c r="I30" s="25">
        <v>50</v>
      </c>
      <c r="J30" s="25"/>
      <c r="K30" s="25"/>
      <c r="L30" s="38" t="s">
        <v>53</v>
      </c>
    </row>
    <row r="31" spans="1:12" ht="71.25" x14ac:dyDescent="0.25">
      <c r="A31" s="70"/>
      <c r="B31" s="71"/>
      <c r="C31" s="72"/>
      <c r="D31" s="45"/>
      <c r="E31" s="25" t="s">
        <v>50</v>
      </c>
      <c r="F31" s="25">
        <f>865434270*50/100</f>
        <v>432717135</v>
      </c>
      <c r="G31" s="25">
        <v>50</v>
      </c>
      <c r="H31" s="25">
        <f>F31</f>
        <v>432717135</v>
      </c>
      <c r="I31" s="25">
        <v>50</v>
      </c>
      <c r="J31" s="25"/>
      <c r="K31" s="25"/>
      <c r="L31" s="41"/>
    </row>
    <row r="32" spans="1:12" x14ac:dyDescent="0.25">
      <c r="A32" s="73">
        <v>1</v>
      </c>
      <c r="B32" s="74" t="s">
        <v>42</v>
      </c>
      <c r="C32" s="75"/>
      <c r="D32" s="29">
        <f>SUM(D30:D31)</f>
        <v>2</v>
      </c>
      <c r="E32" s="55">
        <v>653672790</v>
      </c>
      <c r="F32" s="55">
        <v>326836395</v>
      </c>
      <c r="G32" s="17"/>
      <c r="H32" s="55">
        <v>326836395</v>
      </c>
      <c r="I32" s="17"/>
      <c r="J32" s="17"/>
      <c r="K32" s="17"/>
      <c r="L32" s="18"/>
    </row>
    <row r="33" spans="1:12" x14ac:dyDescent="0.25">
      <c r="A33" s="76"/>
      <c r="B33" s="74" t="s">
        <v>43</v>
      </c>
      <c r="C33" s="75"/>
      <c r="D33" s="29"/>
      <c r="E33" s="55">
        <v>865434270</v>
      </c>
      <c r="F33" s="55">
        <v>432717135</v>
      </c>
      <c r="G33" s="17"/>
      <c r="H33" s="55">
        <v>432717135</v>
      </c>
      <c r="I33" s="17"/>
      <c r="J33" s="17"/>
      <c r="K33" s="17"/>
      <c r="L33" s="2"/>
    </row>
    <row r="34" spans="1:12" x14ac:dyDescent="0.25">
      <c r="A34" s="76"/>
      <c r="B34" s="77"/>
      <c r="C34" s="1" t="s">
        <v>44</v>
      </c>
      <c r="D34" s="29"/>
      <c r="E34" s="55">
        <f>SUM(E32:E33)</f>
        <v>1519107060</v>
      </c>
      <c r="F34" s="55">
        <f t="shared" ref="F34:L34" si="1">SUM(F32:F33)</f>
        <v>759553530</v>
      </c>
      <c r="G34" s="55"/>
      <c r="H34" s="55">
        <f t="shared" si="1"/>
        <v>759553530</v>
      </c>
      <c r="I34" s="55"/>
      <c r="J34" s="55"/>
      <c r="K34" s="55"/>
      <c r="L34" s="55"/>
    </row>
    <row r="35" spans="1:12" x14ac:dyDescent="0.25">
      <c r="A35" s="78"/>
      <c r="B35" s="79"/>
      <c r="C35" s="80" t="s">
        <v>51</v>
      </c>
      <c r="D35" s="80"/>
      <c r="E35" s="80"/>
      <c r="F35" s="80"/>
      <c r="G35" s="80"/>
      <c r="H35" s="80"/>
      <c r="I35" s="80"/>
      <c r="J35" s="80"/>
      <c r="K35" s="80"/>
      <c r="L35" s="80"/>
    </row>
    <row r="36" spans="1:12" ht="42.75" x14ac:dyDescent="0.25">
      <c r="A36" s="19">
        <v>1</v>
      </c>
      <c r="B36" s="81" t="s">
        <v>52</v>
      </c>
      <c r="C36" s="82" t="s">
        <v>15</v>
      </c>
      <c r="D36" s="1">
        <v>1</v>
      </c>
      <c r="E36" s="17">
        <v>239010740</v>
      </c>
      <c r="F36" s="17">
        <f>E36*G36/100</f>
        <v>119505370</v>
      </c>
      <c r="G36" s="17">
        <v>50</v>
      </c>
      <c r="H36" s="17">
        <f>F36-J36</f>
        <v>107318583</v>
      </c>
      <c r="I36" s="17">
        <v>50</v>
      </c>
      <c r="J36" s="17">
        <v>12186787</v>
      </c>
      <c r="K36" s="17">
        <v>10</v>
      </c>
      <c r="L36" s="18" t="s">
        <v>53</v>
      </c>
    </row>
    <row r="37" spans="1:12" ht="85.5" x14ac:dyDescent="0.25">
      <c r="A37" s="19">
        <v>1</v>
      </c>
      <c r="B37" s="83"/>
      <c r="C37" s="82" t="s">
        <v>16</v>
      </c>
      <c r="D37" s="1">
        <v>8</v>
      </c>
      <c r="E37" s="17">
        <v>75208726</v>
      </c>
      <c r="F37" s="17">
        <f>E37*G37/100</f>
        <v>45125235.600000001</v>
      </c>
      <c r="G37" s="17">
        <v>60</v>
      </c>
      <c r="H37" s="17">
        <f>E37-F37</f>
        <v>30083490.399999999</v>
      </c>
      <c r="I37" s="17">
        <v>40</v>
      </c>
      <c r="J37" s="17"/>
      <c r="K37" s="17"/>
      <c r="L37" s="18" t="s">
        <v>57</v>
      </c>
    </row>
    <row r="38" spans="1:12" x14ac:dyDescent="0.25">
      <c r="A38" s="52">
        <f>SUM(A36:A37)</f>
        <v>2</v>
      </c>
      <c r="B38" s="84"/>
      <c r="C38" s="1" t="s">
        <v>1</v>
      </c>
      <c r="D38" s="85">
        <f>SUM(D36:D37)</f>
        <v>9</v>
      </c>
      <c r="E38" s="55">
        <f>SUM(E36:E37)</f>
        <v>314219466</v>
      </c>
      <c r="F38" s="55">
        <f>SUM(F36:F37)</f>
        <v>164630605.59999999</v>
      </c>
      <c r="G38" s="55"/>
      <c r="H38" s="55">
        <f>SUM(H36:H37)</f>
        <v>137402073.40000001</v>
      </c>
      <c r="I38" s="55"/>
      <c r="J38" s="55">
        <f>SUM(J36:J37)</f>
        <v>12186787</v>
      </c>
      <c r="K38" s="55">
        <f>SUM(K36:K37)</f>
        <v>10</v>
      </c>
      <c r="L38" s="86"/>
    </row>
    <row r="39" spans="1:12" x14ac:dyDescent="0.25">
      <c r="A39" s="52"/>
      <c r="B39" s="87"/>
      <c r="C39" s="77"/>
      <c r="D39" s="55"/>
      <c r="E39" s="55"/>
      <c r="F39" s="55"/>
      <c r="G39" s="55"/>
      <c r="H39" s="55"/>
      <c r="I39" s="55"/>
      <c r="J39" s="55"/>
      <c r="K39" s="55"/>
      <c r="L39" s="86"/>
    </row>
    <row r="40" spans="1:12" ht="17.25" x14ac:dyDescent="0.3">
      <c r="A40" s="88">
        <f>A38+A32+A28+A23+A9</f>
        <v>18</v>
      </c>
      <c r="B40" s="89" t="s">
        <v>42</v>
      </c>
      <c r="C40" s="90"/>
      <c r="D40" s="91">
        <f>D38+D32+D28+D23+D9</f>
        <v>112</v>
      </c>
      <c r="E40" s="91">
        <f>E38+E32+E28+E23+E9</f>
        <v>8523461221</v>
      </c>
      <c r="F40" s="91">
        <f>F38+F32+F28+F23+F9</f>
        <v>5371907404.6000004</v>
      </c>
      <c r="G40" s="91">
        <f>G38+G32+G23+G9+G28</f>
        <v>0</v>
      </c>
      <c r="H40" s="91">
        <f>H38+H32+H28+H23+H9</f>
        <v>3126401941.4000001</v>
      </c>
      <c r="I40" s="91">
        <f>I38+I32+I23+I9+I28</f>
        <v>0</v>
      </c>
      <c r="J40" s="91">
        <f>J38+J32+J23+J9+J28</f>
        <v>25151875</v>
      </c>
      <c r="K40" s="91">
        <f>K38+K32+K23+K9+K28</f>
        <v>10</v>
      </c>
      <c r="L40" s="92"/>
    </row>
    <row r="41" spans="1:12" ht="16.5" x14ac:dyDescent="0.3">
      <c r="A41" s="93"/>
      <c r="B41" s="89" t="s">
        <v>43</v>
      </c>
      <c r="C41" s="90"/>
      <c r="D41" s="91"/>
      <c r="E41" s="91">
        <f>E33+E24</f>
        <v>2670775290</v>
      </c>
      <c r="F41" s="91">
        <f t="shared" ref="F41:J41" si="2">F33+F24</f>
        <v>1585070505</v>
      </c>
      <c r="G41" s="91">
        <f t="shared" si="2"/>
        <v>0</v>
      </c>
      <c r="H41" s="91">
        <f t="shared" si="2"/>
        <v>1085704785</v>
      </c>
      <c r="I41" s="91">
        <f t="shared" si="2"/>
        <v>0</v>
      </c>
      <c r="J41" s="91">
        <f t="shared" si="2"/>
        <v>0</v>
      </c>
      <c r="K41" s="91"/>
      <c r="L41" s="94"/>
    </row>
    <row r="42" spans="1:12" ht="16.5" x14ac:dyDescent="0.3">
      <c r="A42" s="93"/>
      <c r="B42" s="95"/>
      <c r="C42" s="96" t="s">
        <v>54</v>
      </c>
      <c r="D42" s="91"/>
      <c r="E42" s="91">
        <f>SUM(E40:E41)</f>
        <v>11194236511</v>
      </c>
      <c r="F42" s="91">
        <f t="shared" ref="F42:J42" si="3">SUM(F40:F41)</f>
        <v>6956977909.6000004</v>
      </c>
      <c r="G42" s="91">
        <f t="shared" si="3"/>
        <v>0</v>
      </c>
      <c r="H42" s="91">
        <f t="shared" si="3"/>
        <v>4212106726.4000001</v>
      </c>
      <c r="I42" s="91">
        <f t="shared" si="3"/>
        <v>0</v>
      </c>
      <c r="J42" s="91">
        <f t="shared" si="3"/>
        <v>25151875</v>
      </c>
      <c r="K42" s="91"/>
      <c r="L42" s="94"/>
    </row>
  </sheetData>
  <mergeCells count="29">
    <mergeCell ref="B32:C32"/>
    <mergeCell ref="B33:C33"/>
    <mergeCell ref="C35:L35"/>
    <mergeCell ref="B36:B37"/>
    <mergeCell ref="B40:C40"/>
    <mergeCell ref="B41:C41"/>
    <mergeCell ref="A26:L26"/>
    <mergeCell ref="C29:L29"/>
    <mergeCell ref="A30:A31"/>
    <mergeCell ref="B30:B31"/>
    <mergeCell ref="C30:C31"/>
    <mergeCell ref="D30:D31"/>
    <mergeCell ref="L30:L31"/>
    <mergeCell ref="A15:A16"/>
    <mergeCell ref="C15:C16"/>
    <mergeCell ref="D15:D16"/>
    <mergeCell ref="L15:L16"/>
    <mergeCell ref="B23:C23"/>
    <mergeCell ref="B24:C24"/>
    <mergeCell ref="A1:L1"/>
    <mergeCell ref="C3:L3"/>
    <mergeCell ref="B4:B7"/>
    <mergeCell ref="B9:C9"/>
    <mergeCell ref="C10:L10"/>
    <mergeCell ref="A12:A13"/>
    <mergeCell ref="B12:B13"/>
    <mergeCell ref="C12:C13"/>
    <mergeCell ref="D12:D13"/>
    <mergeCell ref="L12:L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2025-01-10T07:35:22Z</dcterms:modified>
</cp:coreProperties>
</file>