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 tabRatio="750" firstSheet="2" activeTab="2"/>
  </bookViews>
  <sheets>
    <sheet name="ԳԵՂԱՐՔՈՒՆԻՔԻ (հոկտեմբերի 14 (2" sheetId="53" state="hidden" r:id="rId1"/>
    <sheet name="ԳԵՂԱՐՔՈՒՆԻՔԻ (սեպտեմբեր 30) (2" sheetId="51" state="hidden" r:id="rId2"/>
    <sheet name="ԳԵՂԱՐՔՈՒՆԻՔ (ԴԵԿՏԵՄԲԵՐԻ 25)" sheetId="56" r:id="rId3"/>
    <sheet name="Лист1" sheetId="58" r:id="rId4"/>
  </sheets>
  <definedNames>
    <definedName name="_xlnm.Print_Area" localSheetId="2">'ԳԵՂԱՐՔՈՒՆԻՔ (ԴԵԿՏԵՄԲԵՐԻ 25)'!$A$1:$EH$99</definedName>
    <definedName name="_xlnm.Print_Area" localSheetId="0">'ԳԵՂԱՐՔՈՒՆԻՔԻ (հոկտեմբերի 14 (2'!$A$1:$EH$104</definedName>
    <definedName name="_xlnm.Print_Area" localSheetId="1">'ԳԵՂԱՐՔՈՒՆԻՔԻ (սեպտեմբեր 30) (2'!$A$1:$EH$107</definedName>
  </definedNames>
  <calcPr calcId="162913"/>
</workbook>
</file>

<file path=xl/calcChain.xml><?xml version="1.0" encoding="utf-8"?>
<calcChain xmlns="http://schemas.openxmlformats.org/spreadsheetml/2006/main">
  <c r="M10" i="56" l="1"/>
  <c r="M11" i="56" l="1"/>
  <c r="M14" i="56" l="1"/>
  <c r="M13" i="56"/>
  <c r="M12" i="56"/>
  <c r="M16" i="56" l="1"/>
  <c r="EG16" i="56"/>
  <c r="EG31" i="56" s="1"/>
  <c r="EF16" i="56"/>
  <c r="EF31" i="56" s="1"/>
  <c r="EC16" i="56"/>
  <c r="EC31" i="56" s="1"/>
  <c r="DZ16" i="56"/>
  <c r="DZ31" i="56" s="1"/>
  <c r="DW16" i="56"/>
  <c r="DW31" i="56" s="1"/>
  <c r="DT16" i="56"/>
  <c r="DT31" i="56" s="1"/>
  <c r="DQ16" i="56"/>
  <c r="DQ31" i="56" s="1"/>
  <c r="DN16" i="56"/>
  <c r="DN31" i="56" s="1"/>
  <c r="DK16" i="56"/>
  <c r="DK31" i="56" s="1"/>
  <c r="DJ16" i="56"/>
  <c r="DJ31" i="56" s="1"/>
  <c r="DG16" i="56"/>
  <c r="DG31" i="56" s="1"/>
  <c r="DD16" i="56"/>
  <c r="DD31" i="56" s="1"/>
  <c r="DA16" i="56"/>
  <c r="DA31" i="56" s="1"/>
  <c r="CT16" i="56"/>
  <c r="CT31" i="56" s="1"/>
  <c r="CQ16" i="56"/>
  <c r="CQ31" i="56" s="1"/>
  <c r="CN16" i="56"/>
  <c r="CN31" i="56" s="1"/>
  <c r="CK16" i="56"/>
  <c r="CK31" i="56" s="1"/>
  <c r="CH16" i="56"/>
  <c r="CH31" i="56" s="1"/>
  <c r="CE16" i="56"/>
  <c r="CE31" i="56" s="1"/>
  <c r="CB16" i="56"/>
  <c r="CB31" i="56" s="1"/>
  <c r="BY16" i="56"/>
  <c r="BY31" i="56" s="1"/>
  <c r="BQ16" i="56"/>
  <c r="BQ31" i="56" s="1"/>
  <c r="BN16" i="56"/>
  <c r="BN31" i="56" s="1"/>
  <c r="BK16" i="56"/>
  <c r="BK31" i="56" s="1"/>
  <c r="BH16" i="56"/>
  <c r="BH31" i="56" s="1"/>
  <c r="BE16" i="56"/>
  <c r="BE31" i="56" s="1"/>
  <c r="BB16" i="56"/>
  <c r="BB31" i="56" s="1"/>
  <c r="E16" i="56"/>
  <c r="E31" i="56" s="1"/>
  <c r="D16" i="56"/>
  <c r="C16" i="56"/>
  <c r="ED14" i="56"/>
  <c r="EA14" i="56"/>
  <c r="DX14" i="56"/>
  <c r="DU14" i="56"/>
  <c r="DR14" i="56"/>
  <c r="DO14" i="56"/>
  <c r="DH14" i="56"/>
  <c r="DE14" i="56"/>
  <c r="DB14" i="56"/>
  <c r="CY14" i="56"/>
  <c r="CU14" i="56"/>
  <c r="CW14" i="56" s="1"/>
  <c r="CR14" i="56"/>
  <c r="CO14" i="56"/>
  <c r="CL14" i="56"/>
  <c r="CI14" i="56"/>
  <c r="CF14" i="56"/>
  <c r="CC14" i="56"/>
  <c r="BZ14" i="56"/>
  <c r="BW14" i="56"/>
  <c r="BU14" i="56"/>
  <c r="BV16" i="56" s="1"/>
  <c r="BV31" i="56" s="1"/>
  <c r="BO14" i="56"/>
  <c r="BL14" i="56"/>
  <c r="BI14" i="56"/>
  <c r="BF14" i="56"/>
  <c r="BC14" i="56"/>
  <c r="AZ14" i="56"/>
  <c r="AX14" i="56"/>
  <c r="AU14" i="56"/>
  <c r="AW14" i="56" s="1"/>
  <c r="AS14" i="56"/>
  <c r="AP14" i="56"/>
  <c r="AR14" i="56" s="1"/>
  <c r="AN14" i="56"/>
  <c r="AK14" i="56"/>
  <c r="AM14" i="56" s="1"/>
  <c r="AI14" i="56"/>
  <c r="AF14" i="56"/>
  <c r="AH14" i="56" s="1"/>
  <c r="AD14" i="56"/>
  <c r="AA14" i="56"/>
  <c r="AC14" i="56" s="1"/>
  <c r="Y14" i="56"/>
  <c r="V14" i="56"/>
  <c r="X14" i="56" s="1"/>
  <c r="R14" i="56"/>
  <c r="P14" i="56"/>
  <c r="O14" i="56"/>
  <c r="I14" i="56"/>
  <c r="ED13" i="56"/>
  <c r="EA13" i="56"/>
  <c r="DX13" i="56"/>
  <c r="DU13" i="56"/>
  <c r="DR13" i="56"/>
  <c r="DO13" i="56"/>
  <c r="DH13" i="56"/>
  <c r="DE13" i="56"/>
  <c r="DB13" i="56"/>
  <c r="CY13" i="56"/>
  <c r="CU13" i="56"/>
  <c r="CW13" i="56" s="1"/>
  <c r="CR13" i="56"/>
  <c r="CO13" i="56"/>
  <c r="CL13" i="56"/>
  <c r="CI13" i="56"/>
  <c r="CF13" i="56"/>
  <c r="CC13" i="56"/>
  <c r="BZ13" i="56"/>
  <c r="BW13" i="56"/>
  <c r="BU13" i="56"/>
  <c r="BO13" i="56"/>
  <c r="BL13" i="56"/>
  <c r="BI13" i="56"/>
  <c r="BF13" i="56"/>
  <c r="BC13" i="56"/>
  <c r="AZ13" i="56"/>
  <c r="AX13" i="56"/>
  <c r="AU13" i="56"/>
  <c r="AW13" i="56" s="1"/>
  <c r="AS13" i="56"/>
  <c r="AP13" i="56"/>
  <c r="AR13" i="56" s="1"/>
  <c r="AN13" i="56"/>
  <c r="AK13" i="56"/>
  <c r="AM13" i="56" s="1"/>
  <c r="AI13" i="56"/>
  <c r="AF13" i="56"/>
  <c r="AH13" i="56" s="1"/>
  <c r="AD13" i="56"/>
  <c r="AA13" i="56"/>
  <c r="AC13" i="56" s="1"/>
  <c r="Y13" i="56"/>
  <c r="V13" i="56"/>
  <c r="R13" i="56"/>
  <c r="P13" i="56"/>
  <c r="O13" i="56"/>
  <c r="I13" i="56"/>
  <c r="ED12" i="56"/>
  <c r="EA12" i="56"/>
  <c r="DX12" i="56"/>
  <c r="DU12" i="56"/>
  <c r="DR12" i="56"/>
  <c r="DO12" i="56"/>
  <c r="DH12" i="56"/>
  <c r="DE12" i="56"/>
  <c r="DB12" i="56"/>
  <c r="CY12" i="56"/>
  <c r="CU12" i="56"/>
  <c r="CW12" i="56" s="1"/>
  <c r="CR12" i="56"/>
  <c r="CO12" i="56"/>
  <c r="CL12" i="56"/>
  <c r="CI12" i="56"/>
  <c r="CF12" i="56"/>
  <c r="CC12" i="56"/>
  <c r="BZ12" i="56"/>
  <c r="BW12" i="56"/>
  <c r="BU12" i="56"/>
  <c r="BO12" i="56"/>
  <c r="BL12" i="56"/>
  <c r="BI12" i="56"/>
  <c r="BF12" i="56"/>
  <c r="BC12" i="56"/>
  <c r="AZ12" i="56"/>
  <c r="AX12" i="56"/>
  <c r="AU12" i="56"/>
  <c r="AW12" i="56" s="1"/>
  <c r="AS12" i="56"/>
  <c r="AP12" i="56"/>
  <c r="AR12" i="56" s="1"/>
  <c r="AN12" i="56"/>
  <c r="AK12" i="56"/>
  <c r="AM12" i="56" s="1"/>
  <c r="AI12" i="56"/>
  <c r="AF12" i="56"/>
  <c r="AH12" i="56" s="1"/>
  <c r="AD12" i="56"/>
  <c r="AA12" i="56"/>
  <c r="Y12" i="56"/>
  <c r="V12" i="56"/>
  <c r="X12" i="56" s="1"/>
  <c r="R12" i="56"/>
  <c r="P12" i="56"/>
  <c r="O12" i="56"/>
  <c r="I12" i="56"/>
  <c r="ED11" i="56"/>
  <c r="EE16" i="56" s="1"/>
  <c r="EE31" i="56" s="1"/>
  <c r="EA11" i="56"/>
  <c r="DX11" i="56"/>
  <c r="DU11" i="56"/>
  <c r="DR11" i="56"/>
  <c r="DS16" i="56" s="1"/>
  <c r="DS31" i="56" s="1"/>
  <c r="DO11" i="56"/>
  <c r="DH11" i="56"/>
  <c r="DE11" i="56"/>
  <c r="DB11" i="56"/>
  <c r="DC16" i="56" s="1"/>
  <c r="DC31" i="56" s="1"/>
  <c r="CY11" i="56"/>
  <c r="CU11" i="56"/>
  <c r="CW11" i="56" s="1"/>
  <c r="CR11" i="56"/>
  <c r="CO11" i="56"/>
  <c r="CP16" i="56" s="1"/>
  <c r="CP31" i="56" s="1"/>
  <c r="CL11" i="56"/>
  <c r="CI11" i="56"/>
  <c r="CF11" i="56"/>
  <c r="CC11" i="56"/>
  <c r="CD16" i="56" s="1"/>
  <c r="CD31" i="56" s="1"/>
  <c r="BZ11" i="56"/>
  <c r="BW11" i="56"/>
  <c r="BU11" i="56"/>
  <c r="BO11" i="56"/>
  <c r="BP16" i="56" s="1"/>
  <c r="BP31" i="56" s="1"/>
  <c r="BL11" i="56"/>
  <c r="BI11" i="56"/>
  <c r="BF11" i="56"/>
  <c r="BC11" i="56"/>
  <c r="BD16" i="56" s="1"/>
  <c r="BD31" i="56" s="1"/>
  <c r="AZ11" i="56"/>
  <c r="AX11" i="56"/>
  <c r="AU11" i="56"/>
  <c r="AW11" i="56" s="1"/>
  <c r="AS11" i="56"/>
  <c r="AT16" i="56" s="1"/>
  <c r="AT31" i="56" s="1"/>
  <c r="AP11" i="56"/>
  <c r="AR11" i="56" s="1"/>
  <c r="AN11" i="56"/>
  <c r="AK11" i="56"/>
  <c r="AM11" i="56" s="1"/>
  <c r="AI11" i="56"/>
  <c r="AJ16" i="56" s="1"/>
  <c r="AJ31" i="56" s="1"/>
  <c r="AF11" i="56"/>
  <c r="AH11" i="56" s="1"/>
  <c r="AD11" i="56"/>
  <c r="AA11" i="56"/>
  <c r="AC11" i="56" s="1"/>
  <c r="Y11" i="56"/>
  <c r="Z16" i="56" s="1"/>
  <c r="Z31" i="56" s="1"/>
  <c r="V11" i="56"/>
  <c r="R11" i="56"/>
  <c r="P11" i="56"/>
  <c r="O11" i="56"/>
  <c r="I11" i="56"/>
  <c r="ED10" i="56"/>
  <c r="EA10" i="56"/>
  <c r="EB16" i="56" s="1"/>
  <c r="EB31" i="56" s="1"/>
  <c r="DX10" i="56"/>
  <c r="DY16" i="56" s="1"/>
  <c r="DY31" i="56" s="1"/>
  <c r="DU10" i="56"/>
  <c r="DV16" i="56" s="1"/>
  <c r="DV31" i="56" s="1"/>
  <c r="DR10" i="56"/>
  <c r="DO10" i="56"/>
  <c r="DP16" i="56" s="1"/>
  <c r="DP31" i="56" s="1"/>
  <c r="DH10" i="56"/>
  <c r="DI16" i="56" s="1"/>
  <c r="DI31" i="56" s="1"/>
  <c r="DE10" i="56"/>
  <c r="DF16" i="56" s="1"/>
  <c r="DF31" i="56" s="1"/>
  <c r="DB10" i="56"/>
  <c r="CY10" i="56"/>
  <c r="CZ16" i="56" s="1"/>
  <c r="CZ31" i="56" s="1"/>
  <c r="CU10" i="56"/>
  <c r="CV16" i="56" s="1"/>
  <c r="CV31" i="56" s="1"/>
  <c r="CR10" i="56"/>
  <c r="CS16" i="56" s="1"/>
  <c r="CS31" i="56" s="1"/>
  <c r="CO10" i="56"/>
  <c r="CL10" i="56"/>
  <c r="CM16" i="56" s="1"/>
  <c r="CM31" i="56" s="1"/>
  <c r="CI10" i="56"/>
  <c r="CJ16" i="56" s="1"/>
  <c r="CJ31" i="56" s="1"/>
  <c r="CF10" i="56"/>
  <c r="CG16" i="56" s="1"/>
  <c r="CG31" i="56" s="1"/>
  <c r="CC10" i="56"/>
  <c r="BZ10" i="56"/>
  <c r="CA16" i="56" s="1"/>
  <c r="CA31" i="56" s="1"/>
  <c r="BW10" i="56"/>
  <c r="BX16" i="56" s="1"/>
  <c r="BX31" i="56" s="1"/>
  <c r="BU10" i="56"/>
  <c r="BO10" i="56"/>
  <c r="BL10" i="56"/>
  <c r="BM16" i="56" s="1"/>
  <c r="BM31" i="56" s="1"/>
  <c r="BI10" i="56"/>
  <c r="BJ16" i="56" s="1"/>
  <c r="BJ31" i="56" s="1"/>
  <c r="BF10" i="56"/>
  <c r="BG16" i="56" s="1"/>
  <c r="BG31" i="56" s="1"/>
  <c r="BC10" i="56"/>
  <c r="AZ10" i="56"/>
  <c r="BA16" i="56" s="1"/>
  <c r="BA31" i="56" s="1"/>
  <c r="AX10" i="56"/>
  <c r="AY16" i="56" s="1"/>
  <c r="AY31" i="56" s="1"/>
  <c r="AU10" i="56"/>
  <c r="AV16" i="56" s="1"/>
  <c r="AV31" i="56" s="1"/>
  <c r="AS10" i="56"/>
  <c r="AP10" i="56"/>
  <c r="AR10" i="56" s="1"/>
  <c r="AN10" i="56"/>
  <c r="AO16" i="56" s="1"/>
  <c r="AO31" i="56" s="1"/>
  <c r="AK10" i="56"/>
  <c r="AL16" i="56" s="1"/>
  <c r="AL31" i="56" s="1"/>
  <c r="AI10" i="56"/>
  <c r="AF10" i="56"/>
  <c r="AF16" i="56" s="1"/>
  <c r="AF31" i="56" s="1"/>
  <c r="AD10" i="56"/>
  <c r="AE16" i="56" s="1"/>
  <c r="AE31" i="56" s="1"/>
  <c r="AA10" i="56"/>
  <c r="AB16" i="56" s="1"/>
  <c r="AB31" i="56" s="1"/>
  <c r="Y10" i="56"/>
  <c r="V10" i="56"/>
  <c r="W16" i="56" s="1"/>
  <c r="R10" i="56"/>
  <c r="P10" i="56"/>
  <c r="O10" i="56"/>
  <c r="I10" i="56"/>
  <c r="J16" i="56" s="1"/>
  <c r="J31" i="56" s="1"/>
  <c r="X10" i="56" l="1"/>
  <c r="AG16" i="56"/>
  <c r="AQ16" i="56"/>
  <c r="AQ31" i="56" s="1"/>
  <c r="T14" i="56"/>
  <c r="Q11" i="56"/>
  <c r="S11" i="56" s="1"/>
  <c r="Q13" i="56"/>
  <c r="S13" i="56" s="1"/>
  <c r="BR13" i="56"/>
  <c r="BT13" i="56" s="1"/>
  <c r="AI16" i="56"/>
  <c r="AI31" i="56" s="1"/>
  <c r="EH13" i="56"/>
  <c r="BR11" i="56"/>
  <c r="BT11" i="56" s="1"/>
  <c r="T10" i="56"/>
  <c r="U16" i="56" s="1"/>
  <c r="U31" i="56" s="1"/>
  <c r="BC16" i="56"/>
  <c r="BC31" i="56" s="1"/>
  <c r="BO16" i="56"/>
  <c r="BO31" i="56" s="1"/>
  <c r="DB16" i="56"/>
  <c r="DB31" i="56" s="1"/>
  <c r="DR16" i="56"/>
  <c r="DR31" i="56" s="1"/>
  <c r="ED16" i="56"/>
  <c r="ED31" i="56" s="1"/>
  <c r="V16" i="56"/>
  <c r="V31" i="56" s="1"/>
  <c r="AU16" i="56"/>
  <c r="AW16" i="56" s="1"/>
  <c r="AW31" i="56" s="1"/>
  <c r="BF16" i="56"/>
  <c r="BF31" i="56" s="1"/>
  <c r="CF16" i="56"/>
  <c r="CF31" i="56" s="1"/>
  <c r="CR16" i="56"/>
  <c r="CR31" i="56" s="1"/>
  <c r="DE16" i="56"/>
  <c r="DE31" i="56" s="1"/>
  <c r="DU16" i="56"/>
  <c r="DU31" i="56" s="1"/>
  <c r="T11" i="56"/>
  <c r="T12" i="56"/>
  <c r="DL12" i="56"/>
  <c r="EH12" i="56"/>
  <c r="P16" i="56"/>
  <c r="P31" i="56" s="1"/>
  <c r="AH10" i="56"/>
  <c r="AP16" i="56"/>
  <c r="AP31" i="56" s="1"/>
  <c r="BI16" i="56"/>
  <c r="BI31" i="56" s="1"/>
  <c r="BW16" i="56"/>
  <c r="BW31" i="56" s="1"/>
  <c r="CI16" i="56"/>
  <c r="CI31" i="56" s="1"/>
  <c r="CU16" i="56"/>
  <c r="CU31" i="56" s="1"/>
  <c r="DH16" i="56"/>
  <c r="DH31" i="56" s="1"/>
  <c r="DX16" i="56"/>
  <c r="DX31" i="56" s="1"/>
  <c r="DL11" i="56"/>
  <c r="K12" i="56"/>
  <c r="N12" i="56" s="1"/>
  <c r="BR14" i="56"/>
  <c r="BT14" i="56" s="1"/>
  <c r="AA16" i="56"/>
  <c r="AA31" i="56" s="1"/>
  <c r="AZ16" i="56"/>
  <c r="AZ31" i="56" s="1"/>
  <c r="BL16" i="56"/>
  <c r="BL31" i="56" s="1"/>
  <c r="BZ16" i="56"/>
  <c r="BZ31" i="56" s="1"/>
  <c r="CL16" i="56"/>
  <c r="CL31" i="56" s="1"/>
  <c r="CY16" i="56"/>
  <c r="CY31" i="56" s="1"/>
  <c r="DO16" i="56"/>
  <c r="DO31" i="56" s="1"/>
  <c r="EA16" i="56"/>
  <c r="EA31" i="56" s="1"/>
  <c r="EH11" i="56"/>
  <c r="T13" i="56"/>
  <c r="EH14" i="56"/>
  <c r="K10" i="56"/>
  <c r="N10" i="56" s="1"/>
  <c r="AK16" i="56"/>
  <c r="AK31" i="56" s="1"/>
  <c r="CC16" i="56"/>
  <c r="CC31" i="56" s="1"/>
  <c r="CO16" i="56"/>
  <c r="CO31" i="56" s="1"/>
  <c r="BR12" i="56"/>
  <c r="BT12" i="56" s="1"/>
  <c r="DL13" i="56"/>
  <c r="K14" i="56"/>
  <c r="N14" i="56" s="1"/>
  <c r="DL14" i="56"/>
  <c r="Q10" i="56"/>
  <c r="S10" i="56" s="1"/>
  <c r="AC10" i="56"/>
  <c r="AM10" i="56"/>
  <c r="AW10" i="56"/>
  <c r="BR10" i="56"/>
  <c r="CW10" i="56"/>
  <c r="CX16" i="56" s="1"/>
  <c r="CX31" i="56" s="1"/>
  <c r="EH10" i="56"/>
  <c r="K11" i="56"/>
  <c r="X11" i="56"/>
  <c r="Q12" i="56"/>
  <c r="S12" i="56" s="1"/>
  <c r="AC12" i="56"/>
  <c r="K13" i="56"/>
  <c r="X13" i="56"/>
  <c r="Q14" i="56"/>
  <c r="S14" i="56" s="1"/>
  <c r="R16" i="56"/>
  <c r="X16" i="56"/>
  <c r="X31" i="56" s="1"/>
  <c r="AD16" i="56"/>
  <c r="AD31" i="56" s="1"/>
  <c r="AH16" i="56"/>
  <c r="AH31" i="56" s="1"/>
  <c r="AN16" i="56"/>
  <c r="AN31" i="56" s="1"/>
  <c r="AX16" i="56"/>
  <c r="AX31" i="56" s="1"/>
  <c r="W31" i="56"/>
  <c r="AG31" i="56"/>
  <c r="DL10" i="56"/>
  <c r="AM16" i="56" l="1"/>
  <c r="AM31" i="56" s="1"/>
  <c r="CW16" i="56"/>
  <c r="CW31" i="56" s="1"/>
  <c r="F13" i="56"/>
  <c r="H13" i="56" s="1"/>
  <c r="AS16" i="56"/>
  <c r="AS31" i="56" s="1"/>
  <c r="EI16" i="56"/>
  <c r="EI31" i="56" s="1"/>
  <c r="DM16" i="56"/>
  <c r="BS16" i="56"/>
  <c r="L16" i="56"/>
  <c r="Y16" i="56"/>
  <c r="Y31" i="56" s="1"/>
  <c r="AU31" i="56"/>
  <c r="AR16" i="56"/>
  <c r="AR31" i="56" s="1"/>
  <c r="AC16" i="56"/>
  <c r="AC31" i="56" s="1"/>
  <c r="F12" i="56"/>
  <c r="H12" i="56" s="1"/>
  <c r="F14" i="56"/>
  <c r="H14" i="56" s="1"/>
  <c r="F11" i="56"/>
  <c r="H11" i="56" s="1"/>
  <c r="EH16" i="56"/>
  <c r="EH31" i="56" s="1"/>
  <c r="N13" i="56"/>
  <c r="N11" i="56"/>
  <c r="Q16" i="56"/>
  <c r="Q31" i="56" s="1"/>
  <c r="K16" i="56"/>
  <c r="DL16" i="56"/>
  <c r="DL31" i="56" s="1"/>
  <c r="F10" i="56"/>
  <c r="G16" i="56" s="1"/>
  <c r="R31" i="56"/>
  <c r="T16" i="56"/>
  <c r="T31" i="56" s="1"/>
  <c r="BT10" i="56"/>
  <c r="BR16" i="56"/>
  <c r="L31" i="56" l="1"/>
  <c r="L21" i="56"/>
  <c r="O16" i="56"/>
  <c r="O31" i="56" s="1"/>
  <c r="BS31" i="56"/>
  <c r="BU16" i="56"/>
  <c r="BU31" i="56" s="1"/>
  <c r="G31" i="56"/>
  <c r="I16" i="56"/>
  <c r="I31" i="56" s="1"/>
  <c r="DM28" i="56"/>
  <c r="DM31" i="56"/>
  <c r="S16" i="56"/>
  <c r="S31" i="56" s="1"/>
  <c r="BR31" i="56"/>
  <c r="BT16" i="56"/>
  <c r="BT31" i="56" s="1"/>
  <c r="H10" i="56"/>
  <c r="F16" i="56"/>
  <c r="M31" i="56"/>
  <c r="K31" i="56"/>
  <c r="N16" i="56"/>
  <c r="N31" i="56" s="1"/>
  <c r="F31" i="56" l="1"/>
  <c r="H16" i="56"/>
  <c r="H31" i="56" s="1"/>
  <c r="R28" i="53" l="1"/>
  <c r="L43" i="53" s="1"/>
  <c r="M35" i="53"/>
  <c r="N35" i="53" l="1"/>
  <c r="AG28" i="53"/>
  <c r="AF28" i="53"/>
  <c r="K28" i="53"/>
  <c r="J28" i="53"/>
  <c r="Q27" i="53"/>
  <c r="L27" i="53"/>
  <c r="L26" i="53"/>
  <c r="Q25" i="53"/>
  <c r="L25" i="53"/>
  <c r="L24" i="53"/>
  <c r="L23" i="53"/>
  <c r="EF16" i="53"/>
  <c r="EE16" i="53"/>
  <c r="EC16" i="53"/>
  <c r="EB16" i="53"/>
  <c r="DZ16" i="53"/>
  <c r="DY16" i="53"/>
  <c r="DW16" i="53"/>
  <c r="DV16" i="53"/>
  <c r="DT16" i="53"/>
  <c r="DS16" i="53"/>
  <c r="DQ16" i="53"/>
  <c r="DP16" i="53"/>
  <c r="DN16" i="53"/>
  <c r="DJ16" i="53"/>
  <c r="DI16" i="53"/>
  <c r="DG16" i="53"/>
  <c r="DF16" i="53"/>
  <c r="DD16" i="53"/>
  <c r="DC16" i="53"/>
  <c r="DA16" i="53"/>
  <c r="CZ16" i="53"/>
  <c r="CX16" i="53"/>
  <c r="CV16" i="53"/>
  <c r="CT16" i="53"/>
  <c r="CS16" i="53"/>
  <c r="CQ16" i="53"/>
  <c r="CP16" i="53"/>
  <c r="CN16" i="53"/>
  <c r="CM16" i="53"/>
  <c r="CK16" i="53"/>
  <c r="CJ16" i="53"/>
  <c r="CH16" i="53"/>
  <c r="CG16" i="53"/>
  <c r="CE16" i="53"/>
  <c r="CD16" i="53"/>
  <c r="CB16" i="53"/>
  <c r="CA16" i="53"/>
  <c r="BY16" i="53"/>
  <c r="BX16" i="53"/>
  <c r="BV16" i="53"/>
  <c r="BP16" i="53"/>
  <c r="BN16" i="53"/>
  <c r="BM16" i="53"/>
  <c r="BK16" i="53"/>
  <c r="BJ16" i="53"/>
  <c r="BH16" i="53"/>
  <c r="BG16" i="53"/>
  <c r="BE16" i="53"/>
  <c r="BD16" i="53"/>
  <c r="BB16" i="53"/>
  <c r="BA16" i="53"/>
  <c r="AY16" i="53"/>
  <c r="AV16" i="53"/>
  <c r="AT16" i="53"/>
  <c r="AQ16" i="53"/>
  <c r="AO16" i="53"/>
  <c r="AL16" i="53"/>
  <c r="AJ16" i="53"/>
  <c r="AG16" i="53"/>
  <c r="AE16" i="53"/>
  <c r="AB16" i="53"/>
  <c r="Z16" i="53"/>
  <c r="AD16" i="53" s="1"/>
  <c r="W16" i="53"/>
  <c r="U16" i="53"/>
  <c r="D16" i="53"/>
  <c r="C16" i="53"/>
  <c r="EI14" i="53"/>
  <c r="EG14" i="53"/>
  <c r="ED14" i="53"/>
  <c r="EA14" i="53"/>
  <c r="DX14" i="53"/>
  <c r="DU14" i="53"/>
  <c r="DR14" i="53"/>
  <c r="DO14" i="53"/>
  <c r="DM14" i="53"/>
  <c r="DK14" i="53"/>
  <c r="DH14" i="53"/>
  <c r="DE14" i="53"/>
  <c r="DB14" i="53"/>
  <c r="CY14" i="53"/>
  <c r="CU14" i="53"/>
  <c r="CW14" i="53" s="1"/>
  <c r="CR14" i="53"/>
  <c r="CO14" i="53"/>
  <c r="CL14" i="53"/>
  <c r="CI14" i="53"/>
  <c r="CF14" i="53"/>
  <c r="CC14" i="53"/>
  <c r="BZ14" i="53"/>
  <c r="BW14" i="53"/>
  <c r="BS14" i="53"/>
  <c r="BQ14" i="53"/>
  <c r="BO14" i="53"/>
  <c r="BL14" i="53"/>
  <c r="BI14" i="53"/>
  <c r="BF14" i="53"/>
  <c r="BC14" i="53"/>
  <c r="AZ14" i="53"/>
  <c r="AX14" i="53"/>
  <c r="AU14" i="53"/>
  <c r="AW14" i="53" s="1"/>
  <c r="AS14" i="53"/>
  <c r="AP14" i="53"/>
  <c r="AR14" i="53" s="1"/>
  <c r="AN14" i="53"/>
  <c r="AK14" i="53"/>
  <c r="AM14" i="53" s="1"/>
  <c r="AI14" i="53"/>
  <c r="AF14" i="53"/>
  <c r="AH14" i="53" s="1"/>
  <c r="AD14" i="53"/>
  <c r="AA14" i="53"/>
  <c r="Y14" i="53"/>
  <c r="V14" i="53"/>
  <c r="R14" i="53"/>
  <c r="P14" i="53"/>
  <c r="L14" i="53"/>
  <c r="J14" i="53"/>
  <c r="G14" i="53"/>
  <c r="EI13" i="53"/>
  <c r="EG13" i="53"/>
  <c r="ED13" i="53"/>
  <c r="EA13" i="53"/>
  <c r="DX13" i="53"/>
  <c r="DU13" i="53"/>
  <c r="DR13" i="53"/>
  <c r="DO13" i="53"/>
  <c r="DM13" i="53"/>
  <c r="G13" i="53" s="1"/>
  <c r="DK13" i="53"/>
  <c r="E13" i="53" s="1"/>
  <c r="DH13" i="53"/>
  <c r="DE13" i="53"/>
  <c r="DB13" i="53"/>
  <c r="CY13" i="53"/>
  <c r="CU13" i="53"/>
  <c r="CW13" i="53" s="1"/>
  <c r="CR13" i="53"/>
  <c r="CO13" i="53"/>
  <c r="CL13" i="53"/>
  <c r="CI13" i="53"/>
  <c r="CF13" i="53"/>
  <c r="CC13" i="53"/>
  <c r="BZ13" i="53"/>
  <c r="BW13" i="53"/>
  <c r="BS13" i="53"/>
  <c r="BQ13" i="53"/>
  <c r="BO13" i="53"/>
  <c r="BL13" i="53"/>
  <c r="BI13" i="53"/>
  <c r="BF13" i="53"/>
  <c r="BC13" i="53"/>
  <c r="AZ13" i="53"/>
  <c r="AX13" i="53"/>
  <c r="AU13" i="53"/>
  <c r="AW13" i="53" s="1"/>
  <c r="AS13" i="53"/>
  <c r="AP13" i="53"/>
  <c r="AR13" i="53" s="1"/>
  <c r="AN13" i="53"/>
  <c r="AK13" i="53"/>
  <c r="AM13" i="53" s="1"/>
  <c r="AI13" i="53"/>
  <c r="AF13" i="53"/>
  <c r="AD13" i="53"/>
  <c r="AA13" i="53"/>
  <c r="Y13" i="53"/>
  <c r="V13" i="53"/>
  <c r="X13" i="53" s="1"/>
  <c r="R13" i="53"/>
  <c r="P13" i="53"/>
  <c r="L13" i="53"/>
  <c r="J13" i="53"/>
  <c r="EI12" i="53"/>
  <c r="EG12" i="53"/>
  <c r="ED12" i="53"/>
  <c r="EA12" i="53"/>
  <c r="DX12" i="53"/>
  <c r="DU12" i="53"/>
  <c r="DR12" i="53"/>
  <c r="DO12" i="53"/>
  <c r="DM12" i="53"/>
  <c r="DK12" i="53"/>
  <c r="E12" i="53" s="1"/>
  <c r="DH12" i="53"/>
  <c r="DE12" i="53"/>
  <c r="DB12" i="53"/>
  <c r="CY12" i="53"/>
  <c r="CU12" i="53"/>
  <c r="CW12" i="53" s="1"/>
  <c r="CR12" i="53"/>
  <c r="CO12" i="53"/>
  <c r="CL12" i="53"/>
  <c r="CI12" i="53"/>
  <c r="CF12" i="53"/>
  <c r="CC12" i="53"/>
  <c r="BZ12" i="53"/>
  <c r="BW12" i="53"/>
  <c r="BS12" i="53"/>
  <c r="BQ12" i="53"/>
  <c r="BO12" i="53"/>
  <c r="BL12" i="53"/>
  <c r="BI12" i="53"/>
  <c r="BF12" i="53"/>
  <c r="BC12" i="53"/>
  <c r="AZ12" i="53"/>
  <c r="AX12" i="53"/>
  <c r="AU12" i="53"/>
  <c r="AW12" i="53" s="1"/>
  <c r="AS12" i="53"/>
  <c r="AP12" i="53"/>
  <c r="AR12" i="53" s="1"/>
  <c r="AN12" i="53"/>
  <c r="AK12" i="53"/>
  <c r="AM12" i="53" s="1"/>
  <c r="AI12" i="53"/>
  <c r="AF12" i="53"/>
  <c r="AH12" i="53" s="1"/>
  <c r="AD12" i="53"/>
  <c r="AA12" i="53"/>
  <c r="AC12" i="53" s="1"/>
  <c r="Y12" i="53"/>
  <c r="V12" i="53"/>
  <c r="X12" i="53" s="1"/>
  <c r="R12" i="53"/>
  <c r="P12" i="53"/>
  <c r="L12" i="53"/>
  <c r="J12" i="53"/>
  <c r="EI11" i="53"/>
  <c r="EG11" i="53"/>
  <c r="ED11" i="53"/>
  <c r="EA11" i="53"/>
  <c r="DX11" i="53"/>
  <c r="DU11" i="53"/>
  <c r="DR11" i="53"/>
  <c r="DO11" i="53"/>
  <c r="DM11" i="53"/>
  <c r="DK11" i="53"/>
  <c r="DH11" i="53"/>
  <c r="DE11" i="53"/>
  <c r="DB11" i="53"/>
  <c r="CY11" i="53"/>
  <c r="CU11" i="53"/>
  <c r="CW11" i="53" s="1"/>
  <c r="CR11" i="53"/>
  <c r="CO11" i="53"/>
  <c r="CL11" i="53"/>
  <c r="CI11" i="53"/>
  <c r="CF11" i="53"/>
  <c r="CC11" i="53"/>
  <c r="BZ11" i="53"/>
  <c r="BW11" i="53"/>
  <c r="BS11" i="53"/>
  <c r="BQ11" i="53"/>
  <c r="BU11" i="53" s="1"/>
  <c r="BO11" i="53"/>
  <c r="BL11" i="53"/>
  <c r="BI11" i="53"/>
  <c r="BF11" i="53"/>
  <c r="BC11" i="53"/>
  <c r="AZ11" i="53"/>
  <c r="AX11" i="53"/>
  <c r="AU11" i="53"/>
  <c r="AW11" i="53" s="1"/>
  <c r="AS11" i="53"/>
  <c r="AP11" i="53"/>
  <c r="AR11" i="53" s="1"/>
  <c r="AN11" i="53"/>
  <c r="AK11" i="53"/>
  <c r="AM11" i="53" s="1"/>
  <c r="AI11" i="53"/>
  <c r="AF11" i="53"/>
  <c r="AH11" i="53" s="1"/>
  <c r="AD11" i="53"/>
  <c r="AC11" i="53"/>
  <c r="AA11" i="53"/>
  <c r="Y11" i="53"/>
  <c r="V11" i="53"/>
  <c r="R11" i="53"/>
  <c r="P11" i="53"/>
  <c r="L11" i="53"/>
  <c r="J11" i="53"/>
  <c r="G11" i="53"/>
  <c r="E11" i="53"/>
  <c r="EI10" i="53"/>
  <c r="EG10" i="53"/>
  <c r="ED10" i="53"/>
  <c r="EA10" i="53"/>
  <c r="DX10" i="53"/>
  <c r="DU10" i="53"/>
  <c r="DR10" i="53"/>
  <c r="DO10" i="53"/>
  <c r="DM10" i="53"/>
  <c r="G10" i="53" s="1"/>
  <c r="DK10" i="53"/>
  <c r="DH10" i="53"/>
  <c r="DE10" i="53"/>
  <c r="DB10" i="53"/>
  <c r="CY10" i="53"/>
  <c r="CW10" i="53"/>
  <c r="CU10" i="53"/>
  <c r="CR10" i="53"/>
  <c r="CO10" i="53"/>
  <c r="CL10" i="53"/>
  <c r="CI10" i="53"/>
  <c r="CF10" i="53"/>
  <c r="CC10" i="53"/>
  <c r="BZ10" i="53"/>
  <c r="BW10" i="53"/>
  <c r="BS10" i="53"/>
  <c r="BQ10" i="53"/>
  <c r="BO10" i="53"/>
  <c r="BL10" i="53"/>
  <c r="BI10" i="53"/>
  <c r="BF10" i="53"/>
  <c r="BC10" i="53"/>
  <c r="AZ10" i="53"/>
  <c r="AX10" i="53"/>
  <c r="AU10" i="53"/>
  <c r="AW10" i="53" s="1"/>
  <c r="AS10" i="53"/>
  <c r="AP10" i="53"/>
  <c r="AP16" i="53" s="1"/>
  <c r="AN10" i="53"/>
  <c r="AK10" i="53"/>
  <c r="AM10" i="53" s="1"/>
  <c r="AI10" i="53"/>
  <c r="AF10" i="53"/>
  <c r="AD10" i="53"/>
  <c r="AA10" i="53"/>
  <c r="Y10" i="53"/>
  <c r="V10" i="53"/>
  <c r="R10" i="53"/>
  <c r="P10" i="53"/>
  <c r="L10" i="53"/>
  <c r="J10" i="53"/>
  <c r="T10" i="53" l="1"/>
  <c r="BU12" i="53"/>
  <c r="AX16" i="53"/>
  <c r="Q12" i="53"/>
  <c r="BR12" i="53"/>
  <c r="BT12" i="53" s="1"/>
  <c r="O13" i="53"/>
  <c r="BU13" i="53"/>
  <c r="V16" i="53"/>
  <c r="X16" i="53" s="1"/>
  <c r="DB16" i="53"/>
  <c r="EI16" i="53"/>
  <c r="T14" i="53"/>
  <c r="O10" i="53"/>
  <c r="EH10" i="53"/>
  <c r="I11" i="53"/>
  <c r="T11" i="53"/>
  <c r="EH13" i="53"/>
  <c r="R16" i="53"/>
  <c r="BQ16" i="53"/>
  <c r="CY16" i="53"/>
  <c r="EG16" i="53"/>
  <c r="EH11" i="53"/>
  <c r="T12" i="53"/>
  <c r="K13" i="53"/>
  <c r="N13" i="53" s="1"/>
  <c r="I13" i="53"/>
  <c r="BU10" i="53"/>
  <c r="AR10" i="53"/>
  <c r="DE16" i="53"/>
  <c r="X10" i="53"/>
  <c r="DH16" i="53"/>
  <c r="AC13" i="53"/>
  <c r="E10" i="53"/>
  <c r="BW16" i="53"/>
  <c r="K10" i="53"/>
  <c r="M10" i="53" s="1"/>
  <c r="CF16" i="53"/>
  <c r="O11" i="53"/>
  <c r="Q13" i="53"/>
  <c r="S13" i="53" s="1"/>
  <c r="DL14" i="53"/>
  <c r="G12" i="53"/>
  <c r="G16" i="53" s="1"/>
  <c r="AF16" i="53"/>
  <c r="AH16" i="53" s="1"/>
  <c r="CL16" i="53"/>
  <c r="DR16" i="53"/>
  <c r="BF16" i="53"/>
  <c r="CO16" i="53"/>
  <c r="Q11" i="53"/>
  <c r="S11" i="53" s="1"/>
  <c r="CI16" i="53"/>
  <c r="K14" i="53"/>
  <c r="M14" i="53" s="1"/>
  <c r="BI16" i="53"/>
  <c r="DX16" i="53"/>
  <c r="BR11" i="53"/>
  <c r="BT11" i="53" s="1"/>
  <c r="J16" i="53"/>
  <c r="AK16" i="53"/>
  <c r="AM16" i="53" s="1"/>
  <c r="BL16" i="53"/>
  <c r="EA16" i="53"/>
  <c r="O12" i="53"/>
  <c r="EH12" i="53"/>
  <c r="T13" i="53"/>
  <c r="BR13" i="53"/>
  <c r="DL12" i="53"/>
  <c r="O14" i="53"/>
  <c r="AN16" i="53"/>
  <c r="BZ16" i="53"/>
  <c r="CC16" i="53"/>
  <c r="BU14" i="53"/>
  <c r="AS16" i="53"/>
  <c r="DM16" i="53"/>
  <c r="Q28" i="53"/>
  <c r="AZ16" i="53"/>
  <c r="X14" i="53"/>
  <c r="BR14" i="53"/>
  <c r="BT14" i="53" s="1"/>
  <c r="BC16" i="53"/>
  <c r="E14" i="53"/>
  <c r="I14" i="53" s="1"/>
  <c r="AH10" i="53"/>
  <c r="DU16" i="53"/>
  <c r="Y16" i="53"/>
  <c r="CR16" i="53"/>
  <c r="EH14" i="53"/>
  <c r="BO16" i="53"/>
  <c r="ED16" i="53"/>
  <c r="DL13" i="53"/>
  <c r="AI16" i="53"/>
  <c r="L28" i="53"/>
  <c r="R32" i="53"/>
  <c r="I12" i="53"/>
  <c r="DL11" i="53"/>
  <c r="AA16" i="53"/>
  <c r="AC16" i="53" s="1"/>
  <c r="AU16" i="53"/>
  <c r="AW16" i="53" s="1"/>
  <c r="BS16" i="53"/>
  <c r="CU16" i="53"/>
  <c r="CW16" i="53" s="1"/>
  <c r="DK16" i="53"/>
  <c r="DO16" i="53"/>
  <c r="Q10" i="53"/>
  <c r="AC10" i="53"/>
  <c r="DL10" i="53"/>
  <c r="X11" i="53"/>
  <c r="K12" i="53"/>
  <c r="S12" i="53"/>
  <c r="AH13" i="53"/>
  <c r="BT13" i="53"/>
  <c r="Q14" i="53"/>
  <c r="S14" i="53" s="1"/>
  <c r="AC14" i="53"/>
  <c r="L16" i="53"/>
  <c r="P16" i="53"/>
  <c r="T16" i="53" s="1"/>
  <c r="AR16" i="53"/>
  <c r="BR10" i="53"/>
  <c r="K11" i="53"/>
  <c r="M11" i="53" s="1"/>
  <c r="N14" i="53"/>
  <c r="F13" i="53" l="1"/>
  <c r="H13" i="53" s="1"/>
  <c r="EH16" i="53"/>
  <c r="E16" i="53"/>
  <c r="F12" i="53"/>
  <c r="H12" i="53" s="1"/>
  <c r="I16" i="53"/>
  <c r="M13" i="53"/>
  <c r="F11" i="53"/>
  <c r="H11" i="53" s="1"/>
  <c r="K43" i="53"/>
  <c r="N43" i="53" s="1"/>
  <c r="J43" i="53"/>
  <c r="J44" i="53" s="1"/>
  <c r="L36" i="53"/>
  <c r="L44" i="53"/>
  <c r="I10" i="53"/>
  <c r="N10" i="53"/>
  <c r="J36" i="53"/>
  <c r="F14" i="53"/>
  <c r="H14" i="53" s="1"/>
  <c r="BR16" i="53"/>
  <c r="BT16" i="53" s="1"/>
  <c r="BT10" i="53"/>
  <c r="F10" i="53"/>
  <c r="DL16" i="53"/>
  <c r="BU16" i="53"/>
  <c r="S10" i="53"/>
  <c r="Q16" i="53"/>
  <c r="S16" i="53" s="1"/>
  <c r="N11" i="53"/>
  <c r="K16" i="53"/>
  <c r="M16" i="53" s="1"/>
  <c r="M36" i="53" s="1"/>
  <c r="O16" i="53"/>
  <c r="M12" i="53"/>
  <c r="N12" i="53"/>
  <c r="AG27" i="51"/>
  <c r="AF27" i="51"/>
  <c r="J27" i="51"/>
  <c r="N34" i="51"/>
  <c r="R27" i="51"/>
  <c r="L42" i="51" s="1"/>
  <c r="K27" i="51"/>
  <c r="Q26" i="51"/>
  <c r="L26" i="51"/>
  <c r="L25" i="51"/>
  <c r="Q24" i="51"/>
  <c r="L24" i="51"/>
  <c r="L23" i="51"/>
  <c r="L22" i="51"/>
  <c r="Q27" i="51" l="1"/>
  <c r="N16" i="53"/>
  <c r="M43" i="53"/>
  <c r="M44" i="53" s="1"/>
  <c r="N44" i="53"/>
  <c r="N36" i="53"/>
  <c r="K44" i="53"/>
  <c r="K36" i="53"/>
  <c r="J42" i="51"/>
  <c r="R31" i="51"/>
  <c r="K42" i="51" s="1"/>
  <c r="F16" i="53"/>
  <c r="H16" i="53" s="1"/>
  <c r="H10" i="53"/>
  <c r="L27" i="51"/>
  <c r="M42" i="51" l="1"/>
  <c r="N42" i="51"/>
  <c r="EF16" i="51"/>
  <c r="EE16" i="51"/>
  <c r="EC16" i="51"/>
  <c r="EB16" i="51"/>
  <c r="DZ16" i="51"/>
  <c r="DY16" i="51"/>
  <c r="DW16" i="51"/>
  <c r="DV16" i="51"/>
  <c r="DT16" i="51"/>
  <c r="DS16" i="51"/>
  <c r="DQ16" i="51"/>
  <c r="DP16" i="51"/>
  <c r="DN16" i="51"/>
  <c r="DJ16" i="51"/>
  <c r="DI16" i="51"/>
  <c r="DG16" i="51"/>
  <c r="DF16" i="51"/>
  <c r="DD16" i="51"/>
  <c r="DC16" i="51"/>
  <c r="DA16" i="51"/>
  <c r="CZ16" i="51"/>
  <c r="CX16" i="51"/>
  <c r="CV16" i="51"/>
  <c r="CT16" i="51"/>
  <c r="CS16" i="51"/>
  <c r="CQ16" i="51"/>
  <c r="CP16" i="51"/>
  <c r="CN16" i="51"/>
  <c r="CM16" i="51"/>
  <c r="CK16" i="51"/>
  <c r="CJ16" i="51"/>
  <c r="CH16" i="51"/>
  <c r="CG16" i="51"/>
  <c r="CE16" i="51"/>
  <c r="CD16" i="51"/>
  <c r="CB16" i="51"/>
  <c r="CA16" i="51"/>
  <c r="BY16" i="51"/>
  <c r="BX16" i="51"/>
  <c r="BV16" i="51"/>
  <c r="BP16" i="51"/>
  <c r="BN16" i="51"/>
  <c r="BM16" i="51"/>
  <c r="BK16" i="51"/>
  <c r="BJ16" i="51"/>
  <c r="BH16" i="51"/>
  <c r="BG16" i="51"/>
  <c r="BE16" i="51"/>
  <c r="BD16" i="51"/>
  <c r="BB16" i="51"/>
  <c r="BA16" i="51"/>
  <c r="AY16" i="51"/>
  <c r="AV16" i="51"/>
  <c r="AT16" i="51"/>
  <c r="AQ16" i="51"/>
  <c r="AO16" i="51"/>
  <c r="AL16" i="51"/>
  <c r="AJ16" i="51"/>
  <c r="AG16" i="51"/>
  <c r="AE16" i="51"/>
  <c r="AB16" i="51"/>
  <c r="Z16" i="51"/>
  <c r="W16" i="51"/>
  <c r="U16" i="51"/>
  <c r="D16" i="51"/>
  <c r="C16" i="51"/>
  <c r="EI14" i="51"/>
  <c r="EG14" i="51"/>
  <c r="ED14" i="51"/>
  <c r="EA14" i="51"/>
  <c r="DX14" i="51"/>
  <c r="DU14" i="51"/>
  <c r="DR14" i="51"/>
  <c r="DO14" i="51"/>
  <c r="DM14" i="51"/>
  <c r="DK14" i="51"/>
  <c r="DH14" i="51"/>
  <c r="DE14" i="51"/>
  <c r="DB14" i="51"/>
  <c r="CY14" i="51"/>
  <c r="CU14" i="51"/>
  <c r="CW14" i="51" s="1"/>
  <c r="CR14" i="51"/>
  <c r="CO14" i="51"/>
  <c r="CL14" i="51"/>
  <c r="CI14" i="51"/>
  <c r="CF14" i="51"/>
  <c r="CC14" i="51"/>
  <c r="BZ14" i="51"/>
  <c r="BW14" i="51"/>
  <c r="BS14" i="51"/>
  <c r="BQ14" i="51"/>
  <c r="BO14" i="51"/>
  <c r="BL14" i="51"/>
  <c r="BI14" i="51"/>
  <c r="BF14" i="51"/>
  <c r="BC14" i="51"/>
  <c r="AZ14" i="51"/>
  <c r="AX14" i="51"/>
  <c r="AU14" i="51"/>
  <c r="AW14" i="51" s="1"/>
  <c r="AS14" i="51"/>
  <c r="AP14" i="51"/>
  <c r="AR14" i="51" s="1"/>
  <c r="AN14" i="51"/>
  <c r="AK14" i="51"/>
  <c r="AM14" i="51" s="1"/>
  <c r="AI14" i="51"/>
  <c r="AF14" i="51"/>
  <c r="AH14" i="51" s="1"/>
  <c r="AD14" i="51"/>
  <c r="AA14" i="51"/>
  <c r="AC14" i="51" s="1"/>
  <c r="Y14" i="51"/>
  <c r="V14" i="51"/>
  <c r="R14" i="51"/>
  <c r="P14" i="51"/>
  <c r="L14" i="51"/>
  <c r="J14" i="51"/>
  <c r="EI13" i="51"/>
  <c r="EG13" i="51"/>
  <c r="ED13" i="51"/>
  <c r="EA13" i="51"/>
  <c r="DX13" i="51"/>
  <c r="DU13" i="51"/>
  <c r="DR13" i="51"/>
  <c r="DO13" i="51"/>
  <c r="DM13" i="51"/>
  <c r="G13" i="51" s="1"/>
  <c r="DK13" i="51"/>
  <c r="DH13" i="51"/>
  <c r="DE13" i="51"/>
  <c r="DB13" i="51"/>
  <c r="CY13" i="51"/>
  <c r="CU13" i="51"/>
  <c r="CW13" i="51" s="1"/>
  <c r="CR13" i="51"/>
  <c r="CO13" i="51"/>
  <c r="CL13" i="51"/>
  <c r="CI13" i="51"/>
  <c r="CF13" i="51"/>
  <c r="CC13" i="51"/>
  <c r="BZ13" i="51"/>
  <c r="BW13" i="51"/>
  <c r="BS13" i="51"/>
  <c r="BQ13" i="51"/>
  <c r="BO13" i="51"/>
  <c r="BL13" i="51"/>
  <c r="BI13" i="51"/>
  <c r="BF13" i="51"/>
  <c r="BC13" i="51"/>
  <c r="AZ13" i="51"/>
  <c r="AX13" i="51"/>
  <c r="AU13" i="51"/>
  <c r="AW13" i="51" s="1"/>
  <c r="AS13" i="51"/>
  <c r="AP13" i="51"/>
  <c r="AR13" i="51" s="1"/>
  <c r="AN13" i="51"/>
  <c r="AK13" i="51"/>
  <c r="AM13" i="51" s="1"/>
  <c r="AI13" i="51"/>
  <c r="AF13" i="51"/>
  <c r="AH13" i="51" s="1"/>
  <c r="AD13" i="51"/>
  <c r="AA13" i="51"/>
  <c r="AC13" i="51" s="1"/>
  <c r="Y13" i="51"/>
  <c r="V13" i="51"/>
  <c r="X13" i="51" s="1"/>
  <c r="R13" i="51"/>
  <c r="P13" i="51"/>
  <c r="L13" i="51"/>
  <c r="O13" i="51" s="1"/>
  <c r="J13" i="51"/>
  <c r="EI12" i="51"/>
  <c r="EG12" i="51"/>
  <c r="ED12" i="51"/>
  <c r="EA12" i="51"/>
  <c r="DX12" i="51"/>
  <c r="DU12" i="51"/>
  <c r="DR12" i="51"/>
  <c r="DO12" i="51"/>
  <c r="DM12" i="51"/>
  <c r="G12" i="51" s="1"/>
  <c r="DK12" i="51"/>
  <c r="E12" i="51" s="1"/>
  <c r="DH12" i="51"/>
  <c r="DE12" i="51"/>
  <c r="DB12" i="51"/>
  <c r="CY12" i="51"/>
  <c r="CU12" i="51"/>
  <c r="CW12" i="51" s="1"/>
  <c r="CR12" i="51"/>
  <c r="CO12" i="51"/>
  <c r="CL12" i="51"/>
  <c r="CI12" i="51"/>
  <c r="CF12" i="51"/>
  <c r="CC12" i="51"/>
  <c r="BZ12" i="51"/>
  <c r="BW12" i="51"/>
  <c r="BS12" i="51"/>
  <c r="BQ12" i="51"/>
  <c r="BO12" i="51"/>
  <c r="BL12" i="51"/>
  <c r="BI12" i="51"/>
  <c r="BF12" i="51"/>
  <c r="BC12" i="51"/>
  <c r="AZ12" i="51"/>
  <c r="AX12" i="51"/>
  <c r="AU12" i="51"/>
  <c r="AW12" i="51" s="1"/>
  <c r="AS12" i="51"/>
  <c r="AP12" i="51"/>
  <c r="AR12" i="51" s="1"/>
  <c r="AN12" i="51"/>
  <c r="AK12" i="51"/>
  <c r="AM12" i="51" s="1"/>
  <c r="AI12" i="51"/>
  <c r="AF12" i="51"/>
  <c r="AD12" i="51"/>
  <c r="AA12" i="51"/>
  <c r="AC12" i="51" s="1"/>
  <c r="Y12" i="51"/>
  <c r="V12" i="51"/>
  <c r="X12" i="51" s="1"/>
  <c r="R12" i="51"/>
  <c r="P12" i="51"/>
  <c r="L12" i="51"/>
  <c r="J12" i="51"/>
  <c r="EI11" i="51"/>
  <c r="EG11" i="51"/>
  <c r="ED11" i="51"/>
  <c r="EA11" i="51"/>
  <c r="DX11" i="51"/>
  <c r="DU11" i="51"/>
  <c r="DR11" i="51"/>
  <c r="DO11" i="51"/>
  <c r="DM11" i="51"/>
  <c r="DK11" i="51"/>
  <c r="E11" i="51" s="1"/>
  <c r="DH11" i="51"/>
  <c r="DE11" i="51"/>
  <c r="DB11" i="51"/>
  <c r="CY11" i="51"/>
  <c r="CU11" i="51"/>
  <c r="CR11" i="51"/>
  <c r="CO11" i="51"/>
  <c r="CL11" i="51"/>
  <c r="CI11" i="51"/>
  <c r="CF11" i="51"/>
  <c r="CC11" i="51"/>
  <c r="BZ11" i="51"/>
  <c r="BW11" i="51"/>
  <c r="BS11" i="51"/>
  <c r="BQ11" i="51"/>
  <c r="BO11" i="51"/>
  <c r="BL11" i="51"/>
  <c r="BI11" i="51"/>
  <c r="BF11" i="51"/>
  <c r="BC11" i="51"/>
  <c r="AZ11" i="51"/>
  <c r="AX11" i="51"/>
  <c r="AU11" i="51"/>
  <c r="AW11" i="51" s="1"/>
  <c r="AS11" i="51"/>
  <c r="AP11" i="51"/>
  <c r="AR11" i="51" s="1"/>
  <c r="AN11" i="51"/>
  <c r="AK11" i="51"/>
  <c r="AM11" i="51" s="1"/>
  <c r="AI11" i="51"/>
  <c r="AF11" i="51"/>
  <c r="AH11" i="51" s="1"/>
  <c r="AD11" i="51"/>
  <c r="AA11" i="51"/>
  <c r="AC11" i="51" s="1"/>
  <c r="Y11" i="51"/>
  <c r="V11" i="51"/>
  <c r="X11" i="51" s="1"/>
  <c r="R11" i="51"/>
  <c r="P11" i="51"/>
  <c r="L11" i="51"/>
  <c r="J11" i="51"/>
  <c r="EI10" i="51"/>
  <c r="EG10" i="51"/>
  <c r="ED10" i="51"/>
  <c r="EA10" i="51"/>
  <c r="DX10" i="51"/>
  <c r="DU10" i="51"/>
  <c r="DR10" i="51"/>
  <c r="DO10" i="51"/>
  <c r="DM10" i="51"/>
  <c r="G10" i="51" s="1"/>
  <c r="DK10" i="51"/>
  <c r="DH10" i="51"/>
  <c r="DE10" i="51"/>
  <c r="DB10" i="51"/>
  <c r="DB16" i="51" s="1"/>
  <c r="CY10" i="51"/>
  <c r="CU10" i="51"/>
  <c r="CW10" i="51" s="1"/>
  <c r="CR10" i="51"/>
  <c r="CO10" i="51"/>
  <c r="CL10" i="51"/>
  <c r="CI10" i="51"/>
  <c r="CF10" i="51"/>
  <c r="CC10" i="51"/>
  <c r="BZ10" i="51"/>
  <c r="BW10" i="51"/>
  <c r="BS10" i="51"/>
  <c r="BQ10" i="51"/>
  <c r="BO10" i="51"/>
  <c r="BL10" i="51"/>
  <c r="BI10" i="51"/>
  <c r="BF10" i="51"/>
  <c r="BC10" i="51"/>
  <c r="AZ10" i="51"/>
  <c r="AX10" i="51"/>
  <c r="AU10" i="51"/>
  <c r="AS10" i="51"/>
  <c r="AP10" i="51"/>
  <c r="AP16" i="51" s="1"/>
  <c r="AN10" i="51"/>
  <c r="AK10" i="51"/>
  <c r="AM10" i="51" s="1"/>
  <c r="AI10" i="51"/>
  <c r="AF10" i="51"/>
  <c r="AH10" i="51" s="1"/>
  <c r="AD10" i="51"/>
  <c r="AA10" i="51"/>
  <c r="Y10" i="51"/>
  <c r="V10" i="51"/>
  <c r="R10" i="51"/>
  <c r="P10" i="51"/>
  <c r="P16" i="51" s="1"/>
  <c r="L10" i="51"/>
  <c r="J10" i="51"/>
  <c r="AI16" i="51" l="1"/>
  <c r="DE16" i="51"/>
  <c r="EH10" i="51"/>
  <c r="T11" i="51"/>
  <c r="AD16" i="51"/>
  <c r="O12" i="51"/>
  <c r="O14" i="51"/>
  <c r="T13" i="51"/>
  <c r="T14" i="51"/>
  <c r="R16" i="51"/>
  <c r="BU10" i="51"/>
  <c r="CY16" i="51"/>
  <c r="EG16" i="51"/>
  <c r="AZ16" i="51"/>
  <c r="K13" i="51"/>
  <c r="EH11" i="51"/>
  <c r="DX16" i="51"/>
  <c r="G14" i="51"/>
  <c r="AS16" i="51"/>
  <c r="DO16" i="51"/>
  <c r="AN16" i="51"/>
  <c r="BZ16" i="51"/>
  <c r="Q11" i="51"/>
  <c r="EA16" i="51"/>
  <c r="E13" i="51"/>
  <c r="I13" i="51" s="1"/>
  <c r="CL16" i="51"/>
  <c r="BW16" i="51"/>
  <c r="BF16" i="51"/>
  <c r="DU16" i="51"/>
  <c r="EH13" i="51"/>
  <c r="BR14" i="51"/>
  <c r="BT14" i="51" s="1"/>
  <c r="BI16" i="51"/>
  <c r="G11" i="51"/>
  <c r="I11" i="51" s="1"/>
  <c r="E14" i="51"/>
  <c r="I14" i="51" s="1"/>
  <c r="BR11" i="51"/>
  <c r="BT11" i="51" s="1"/>
  <c r="BU12" i="51"/>
  <c r="N13" i="51"/>
  <c r="BS16" i="51"/>
  <c r="BC16" i="51"/>
  <c r="DR16" i="51"/>
  <c r="BL16" i="51"/>
  <c r="CO16" i="51"/>
  <c r="AX16" i="51"/>
  <c r="CR16" i="51"/>
  <c r="EI16" i="51"/>
  <c r="K14" i="51"/>
  <c r="J16" i="51"/>
  <c r="AK16" i="51"/>
  <c r="AM16" i="51" s="1"/>
  <c r="BO16" i="51"/>
  <c r="ED16" i="51"/>
  <c r="CI16" i="51"/>
  <c r="DL12" i="51"/>
  <c r="BR12" i="51"/>
  <c r="BT12" i="51" s="1"/>
  <c r="DH16" i="51"/>
  <c r="EH14" i="51"/>
  <c r="O11" i="51"/>
  <c r="T10" i="51"/>
  <c r="CU16" i="51"/>
  <c r="CW16" i="51" s="1"/>
  <c r="V16" i="51"/>
  <c r="X16" i="51" s="1"/>
  <c r="K10" i="51"/>
  <c r="CC16" i="51"/>
  <c r="CF16" i="51"/>
  <c r="DM16" i="51"/>
  <c r="BU11" i="51"/>
  <c r="Q12" i="51"/>
  <c r="S12" i="51" s="1"/>
  <c r="EH12" i="51"/>
  <c r="DL13" i="51"/>
  <c r="BR13" i="51"/>
  <c r="BT13" i="51" s="1"/>
  <c r="BU14" i="51"/>
  <c r="AA16" i="51"/>
  <c r="AC16" i="51" s="1"/>
  <c r="AC10" i="51"/>
  <c r="Q10" i="51"/>
  <c r="T16" i="51"/>
  <c r="I12" i="51"/>
  <c r="O10" i="51"/>
  <c r="L16" i="51"/>
  <c r="AU16" i="51"/>
  <c r="AW16" i="51" s="1"/>
  <c r="AW10" i="51"/>
  <c r="DK16" i="51"/>
  <c r="E10" i="51"/>
  <c r="AR16" i="51"/>
  <c r="X10" i="51"/>
  <c r="AR10" i="51"/>
  <c r="BR10" i="51"/>
  <c r="K11" i="51"/>
  <c r="S11" i="51"/>
  <c r="CW11" i="51"/>
  <c r="T12" i="51"/>
  <c r="AH12" i="51"/>
  <c r="M13" i="51"/>
  <c r="Q13" i="51"/>
  <c r="S13" i="51" s="1"/>
  <c r="BU13" i="51"/>
  <c r="N14" i="51"/>
  <c r="X14" i="51"/>
  <c r="Y16" i="51"/>
  <c r="BQ16" i="51"/>
  <c r="DL11" i="51"/>
  <c r="F11" i="51" s="1"/>
  <c r="DL10" i="51"/>
  <c r="K12" i="51"/>
  <c r="M14" i="51"/>
  <c r="Q14" i="51"/>
  <c r="S14" i="51" s="1"/>
  <c r="DL14" i="51"/>
  <c r="F14" i="51" s="1"/>
  <c r="H14" i="51" s="1"/>
  <c r="AF16" i="51"/>
  <c r="AH16" i="51" s="1"/>
  <c r="H11" i="51" l="1"/>
  <c r="EH16" i="51"/>
  <c r="F12" i="51"/>
  <c r="H12" i="51" s="1"/>
  <c r="F13" i="51"/>
  <c r="H13" i="51" s="1"/>
  <c r="G16" i="51"/>
  <c r="K16" i="51"/>
  <c r="K35" i="51" s="1"/>
  <c r="L35" i="51"/>
  <c r="L43" i="51"/>
  <c r="BU16" i="51"/>
  <c r="J35" i="51"/>
  <c r="J43" i="51"/>
  <c r="O16" i="51"/>
  <c r="N11" i="51"/>
  <c r="M11" i="51"/>
  <c r="S10" i="51"/>
  <c r="Q16" i="51"/>
  <c r="S16" i="51" s="1"/>
  <c r="BR16" i="51"/>
  <c r="BT16" i="51" s="1"/>
  <c r="BT10" i="51"/>
  <c r="I10" i="51"/>
  <c r="E16" i="51"/>
  <c r="I16" i="51" s="1"/>
  <c r="N10" i="51"/>
  <c r="F10" i="51"/>
  <c r="DL16" i="51"/>
  <c r="M12" i="51"/>
  <c r="N12" i="51"/>
  <c r="M10" i="51"/>
  <c r="M16" i="51" l="1"/>
  <c r="K43" i="51"/>
  <c r="N16" i="51"/>
  <c r="N35" i="51" s="1"/>
  <c r="M35" i="51"/>
  <c r="M43" i="51"/>
  <c r="F16" i="51"/>
  <c r="H16" i="51" s="1"/>
  <c r="H10" i="51"/>
  <c r="N43" i="51" l="1"/>
</calcChain>
</file>

<file path=xl/sharedStrings.xml><?xml version="1.0" encoding="utf-8"?>
<sst xmlns="http://schemas.openxmlformats.org/spreadsheetml/2006/main" count="676" uniqueCount="95">
  <si>
    <t>ՀԱՇՎԵՏՎՈՒԹՅՈՒՆ</t>
  </si>
  <si>
    <t>հազ․ ՀՀ դրամ</t>
  </si>
  <si>
    <t>Հ/հ</t>
  </si>
  <si>
    <t>Համայնքի անվանումը</t>
  </si>
  <si>
    <t>Ֆոնդային բյուջեի տարեսկզբի մնացորդ</t>
  </si>
  <si>
    <t>Վարչական բյուջեի տարեսկզբի մնացորդ</t>
  </si>
  <si>
    <t>տող 1000ԸՆԴԱՄԵՆԸ  ԵԿԱՄՈՒՏՆԵՐ     (տող 1100 + տող 1200+տող 1300)</t>
  </si>
  <si>
    <r>
      <rPr>
        <b/>
        <sz val="12"/>
        <rFont val="GHEA Grapalat"/>
        <family val="3"/>
      </rP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</si>
  <si>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t>ԴԱՀԿ    Վ/Բ</t>
  </si>
  <si>
    <t xml:space="preserve"> տող 1000  Ընդամենը վարչական մաս</t>
  </si>
  <si>
    <t xml:space="preserve">Ֆ Ո Ն Դ Ա Յ Ի Ն     </t>
  </si>
  <si>
    <t>ԴԱՀԿ                     Ֆ/Բ</t>
  </si>
  <si>
    <t>տող 1000   Ընդամենը ֆոնդային մաս</t>
  </si>
  <si>
    <t>1. ՀԱՐԿԵՐ ԵՎ ՏՈՒՐՔԵՐ</t>
  </si>
  <si>
    <t>2. ՊԱՇՏՈՆԱԿԱՆ ԴՐԱՄԱՇՆՈՐՀՆԵՐ</t>
  </si>
  <si>
    <t xml:space="preserve">տող 1320 Շահաբաժիններ </t>
  </si>
  <si>
    <t>3.3 գույքի վարձակալությունից եկամուտներ(տող 1331 + տող 1332 + տող 1333 + 1334)</t>
  </si>
  <si>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</si>
  <si>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</si>
  <si>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</si>
  <si>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</si>
  <si>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</si>
  <si>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</si>
  <si>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Գույքային հարկեր անշարժ գույքից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</si>
  <si>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</si>
  <si>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</si>
  <si>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t>տող 1113 Համայնքի բյուջե մուտքագրվող անշարժ գույքի հարկ</t>
  </si>
  <si>
    <r>
      <rPr>
        <b/>
        <sz val="12"/>
        <rFont val="GHEA Grapalat"/>
        <family val="3"/>
      </rPr>
      <t>տող 1120    1.2 Գույքային հարկեր այլ գույքից այդ թվում`Գույքահարկ փոխադրամիջոցների համար</t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</si>
  <si>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</si>
  <si>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</si>
  <si>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</si>
  <si>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</si>
  <si>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rPr>
        <sz val="12"/>
        <rFont val="GHEA Grapalat"/>
        <family val="3"/>
      </rP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</si>
  <si>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</si>
  <si>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</si>
  <si>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</si>
  <si>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</si>
  <si>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</si>
  <si>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</si>
  <si>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</si>
  <si>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</si>
  <si>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</si>
  <si>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</si>
  <si>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</si>
  <si>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</si>
  <si>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</si>
  <si>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</si>
  <si>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</si>
  <si>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</si>
  <si>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</si>
  <si>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</si>
  <si>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 xml:space="preserve">ծրագիր    տարեկան </t>
  </si>
  <si>
    <r>
      <rPr>
        <sz val="10"/>
        <rFont val="GHEA Grapalat"/>
        <family val="3"/>
      </rPr>
      <t xml:space="preserve">ծրագիր </t>
    </r>
    <r>
      <rPr>
        <sz val="10"/>
        <rFont val="Calibri"/>
        <family val="2"/>
        <charset val="204"/>
      </rPr>
      <t>(1-ին եռամսյակ, 1-ին կիսամյակ, 9 ամիս)</t>
    </r>
  </si>
  <si>
    <t>կատ. %-ը 1-ին եռամսյակի, 1-ին կիսամյակի, 9 ամսվա նկատմամբ</t>
  </si>
  <si>
    <t>կատ. %-ը տարեկան ծրագրի նկատմամբ</t>
  </si>
  <si>
    <t>Տարբերույուն</t>
  </si>
  <si>
    <t xml:space="preserve">փաստ.                                                                            </t>
  </si>
  <si>
    <t>5=4-3</t>
  </si>
  <si>
    <t>Ք. Վարդենիս</t>
  </si>
  <si>
    <t>Ք. Գավառ</t>
  </si>
  <si>
    <t>Ք. Ճամբարակ</t>
  </si>
  <si>
    <t>Ք. Մարտունի</t>
  </si>
  <si>
    <t>Ք.  Սևան</t>
  </si>
  <si>
    <t>Ընդամենը</t>
  </si>
  <si>
    <t xml:space="preserve">փաստ  (9 ամիս)  </t>
  </si>
  <si>
    <t xml:space="preserve">փաստ  (9 ամիս)   </t>
  </si>
  <si>
    <t>Տարբերություն</t>
  </si>
  <si>
    <t>Ծրագիր /հազ․ ՀՀ դրամ/</t>
  </si>
  <si>
    <t>Փաստացի /հազ․ ՀՀ դրամ/</t>
  </si>
  <si>
    <t>ծրագիր (1-ին եռամսյակ, 1-ին կիսամյակ, 9 ամիս)</t>
  </si>
  <si>
    <t>կատ. %-ը</t>
  </si>
  <si>
    <t>Տարբերություն 2024-2023</t>
  </si>
  <si>
    <t>փաստ  (9 ամիս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</si>
  <si>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2024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սեպտեմբերի «30»-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</si>
  <si>
    <t xml:space="preserve">    </t>
  </si>
  <si>
    <t xml:space="preserve">  </t>
  </si>
  <si>
    <t>18 օրվա ընթացքում հավաքագրված գումար</t>
  </si>
  <si>
    <t>Բուսաբուծության խթանման համար  աշնանացան ցորենի գումար 2023թ․</t>
  </si>
  <si>
    <t>Բուսաբուծության խթանման համար  աշնանացան ցորենի գումար 2024թ․</t>
  </si>
  <si>
    <t xml:space="preserve">2023թ-ի սեպտեմբերի 30-ի դրությամբ հավաքագրված սեփական եկամուտներ </t>
  </si>
  <si>
    <t>2023թ-ի սեպտեմբերի 30-ի դրությամբ հավաքագրված սեփական եկամուտներ առանց աշնանացան ցորենի գումարի</t>
  </si>
  <si>
    <t xml:space="preserve">փաստ  (10 ամիս)  </t>
  </si>
  <si>
    <t xml:space="preserve">փաստ  (10 ամիս)    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</si>
  <si>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2024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Հոկտեմբերի «14»-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</si>
  <si>
    <t>14 օրվա ընթացքում հավաքագրված գումար</t>
  </si>
  <si>
    <t>փաստ  (10 ամիս</t>
  </si>
  <si>
    <t xml:space="preserve">2023թ-ի հոկտեմբերի 13-ի դրությամբ հավաքագրված սեփական եկամուտներ </t>
  </si>
  <si>
    <t>2023թ-ի հոկտեմբերի 13-ի դրությամբ հավաքագրված սեփական եկամուտներ առանց աշնանացան ցորենի գումարի</t>
  </si>
  <si>
    <t>GHEA Grapalat</t>
  </si>
  <si>
    <t>չտեղադրել</t>
  </si>
  <si>
    <t>5=4-2</t>
  </si>
  <si>
    <t xml:space="preserve">փաստ  (12 ամիս)  </t>
  </si>
  <si>
    <t xml:space="preserve">փաստ  (12 ամիս) </t>
  </si>
  <si>
    <t xml:space="preserve">փաստ  (12 ամիս)    </t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</si>
  <si>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2024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Դեկտեմբերի «24»-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</si>
</sst>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3" x14ac:knownFonts="1">
    <font>
      <sz val="11"/>
      <color theme="1"/>
      <name val="Calibri"/>
      <charset val="204"/>
      <scheme val="minor"/>
    </font>
    <font>
      <sz val="12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b/>
      <sz val="12"/>
      <color indexed="8"/>
      <name val="GHEA Grapalat"/>
      <family val="3"/>
    </font>
    <font>
      <sz val="10"/>
      <name val="Calibri"/>
      <family val="2"/>
      <charset val="204"/>
    </font>
    <font>
      <sz val="14"/>
      <name val="GHEA Grapalat"/>
      <family val="3"/>
    </font>
    <font>
      <b/>
      <sz val="14"/>
      <name val="GHEA Grapalat"/>
      <family val="3"/>
    </font>
    <font>
      <sz val="14"/>
      <name val="Arial"/>
      <family val="2"/>
      <charset val="204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b/>
      <sz val="14"/>
      <color indexed="8"/>
      <name val="GHEA Grapalat"/>
      <family val="3"/>
    </font>
    <font>
      <sz val="12"/>
      <color theme="0"/>
      <name val="GHEA Grapalat"/>
      <family val="3"/>
    </font>
    <font>
      <sz val="14"/>
      <color indexed="8"/>
      <name val="GHEA Grapalat"/>
      <family val="3"/>
    </font>
    <font>
      <sz val="10"/>
      <name val="Arial AM"/>
      <family val="2"/>
    </font>
    <font>
      <sz val="12"/>
      <name val="Arial AM"/>
      <family val="2"/>
    </font>
    <font>
      <sz val="10"/>
      <color rgb="FFFF0000"/>
      <name val="Arial AM"/>
      <family val="2"/>
    </font>
    <font>
      <sz val="10"/>
      <name val="Arial"/>
    </font>
    <font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1" fillId="0" borderId="0"/>
    <xf numFmtId="0" fontId="22" fillId="0" borderId="0"/>
  </cellStyleXfs>
  <cellXfs count="228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2" borderId="8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8" xfId="0" applyNumberFormat="1" applyFont="1" applyFill="1" applyBorder="1" applyAlignment="1" applyProtection="1">
      <alignment vertical="center" wrapText="1"/>
    </xf>
    <xf numFmtId="0" fontId="1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3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2" borderId="0" xfId="0" applyFont="1" applyFill="1" applyProtection="1"/>
    <xf numFmtId="0" fontId="3" fillId="2" borderId="0" xfId="0" applyFont="1" applyFill="1" applyProtection="1"/>
    <xf numFmtId="0" fontId="5" fillId="2" borderId="0" xfId="0" applyFont="1" applyFill="1" applyAlignment="1" applyProtection="1">
      <alignment horizontal="center" vertical="center"/>
    </xf>
    <xf numFmtId="0" fontId="8" fillId="0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14" fontId="8" fillId="2" borderId="0" xfId="0" applyNumberFormat="1" applyFont="1" applyFill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1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8" xfId="0" applyNumberFormat="1" applyFont="1" applyFill="1" applyBorder="1" applyAlignment="1">
      <alignment horizontal="left" vertical="center"/>
    </xf>
    <xf numFmtId="165" fontId="11" fillId="0" borderId="8" xfId="0" applyNumberFormat="1" applyFont="1" applyFill="1" applyBorder="1" applyAlignment="1" applyProtection="1">
      <alignment horizontal="center" vertical="center" wrapText="1"/>
    </xf>
    <xf numFmtId="165" fontId="11" fillId="5" borderId="8" xfId="0" applyNumberFormat="1" applyFont="1" applyFill="1" applyBorder="1" applyAlignment="1" applyProtection="1">
      <alignment horizontal="center" vertical="center" wrapText="1"/>
    </xf>
    <xf numFmtId="165" fontId="11" fillId="2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horizontal="center" vertical="center" wrapText="1"/>
      <protection locked="0"/>
    </xf>
    <xf numFmtId="164" fontId="12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Protection="1">
      <protection locked="0"/>
    </xf>
    <xf numFmtId="164" fontId="11" fillId="3" borderId="8" xfId="0" applyNumberFormat="1" applyFont="1" applyFill="1" applyBorder="1" applyAlignment="1">
      <alignment horizontal="left" vertical="center" wrapText="1"/>
    </xf>
    <xf numFmtId="165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165" fontId="13" fillId="2" borderId="8" xfId="0" applyNumberFormat="1" applyFont="1" applyFill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/>
    </xf>
    <xf numFmtId="165" fontId="12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8" xfId="0" applyNumberFormat="1" applyFont="1" applyFill="1" applyBorder="1" applyAlignment="1">
      <alignment horizontal="center" vertical="center"/>
    </xf>
    <xf numFmtId="165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/>
    <xf numFmtId="0" fontId="13" fillId="3" borderId="8" xfId="0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Alignment="1" applyProtection="1">
      <alignment horizontal="center" vertical="center" wrapText="1"/>
    </xf>
    <xf numFmtId="164" fontId="11" fillId="2" borderId="0" xfId="0" applyNumberFormat="1" applyFont="1" applyFill="1" applyAlignment="1" applyProtection="1">
      <alignment horizontal="center" vertical="center" wrapText="1"/>
    </xf>
    <xf numFmtId="165" fontId="1" fillId="0" borderId="0" xfId="0" applyNumberFormat="1" applyFont="1" applyFill="1" applyBorder="1" applyProtection="1"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Protection="1">
      <protection locked="0"/>
    </xf>
    <xf numFmtId="1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164" fontId="2" fillId="0" borderId="8" xfId="0" applyNumberFormat="1" applyFont="1" applyFill="1" applyBorder="1" applyAlignment="1">
      <alignment horizontal="left" vertical="center"/>
    </xf>
    <xf numFmtId="165" fontId="9" fillId="2" borderId="8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Protection="1">
      <protection locked="0"/>
    </xf>
    <xf numFmtId="164" fontId="8" fillId="0" borderId="8" xfId="0" applyNumberFormat="1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165" fontId="9" fillId="0" borderId="8" xfId="0" applyNumberFormat="1" applyFont="1" applyFill="1" applyBorder="1" applyAlignment="1" applyProtection="1">
      <alignment horizontal="center" vertical="center"/>
      <protection locked="0"/>
    </xf>
    <xf numFmtId="165" fontId="2" fillId="2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165" fontId="9" fillId="5" borderId="8" xfId="0" applyNumberFormat="1" applyFont="1" applyFill="1" applyBorder="1" applyAlignment="1" applyProtection="1">
      <alignment horizontal="center" vertical="center" wrapText="1"/>
    </xf>
    <xf numFmtId="165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8" xfId="0" applyNumberFormat="1" applyFont="1" applyFill="1" applyBorder="1" applyAlignment="1" applyProtection="1">
      <alignment horizontal="center" vertical="center" wrapText="1"/>
    </xf>
    <xf numFmtId="164" fontId="15" fillId="2" borderId="8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/>
    </xf>
    <xf numFmtId="165" fontId="15" fillId="2" borderId="8" xfId="0" applyNumberFormat="1" applyFont="1" applyFill="1" applyBorder="1" applyAlignment="1">
      <alignment horizontal="center" vertical="center" wrapText="1"/>
    </xf>
    <xf numFmtId="164" fontId="15" fillId="2" borderId="8" xfId="0" applyNumberFormat="1" applyFont="1" applyFill="1" applyBorder="1" applyAlignment="1">
      <alignment horizontal="center"/>
    </xf>
    <xf numFmtId="165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165" fontId="8" fillId="5" borderId="8" xfId="0" applyNumberFormat="1" applyFont="1" applyFill="1" applyBorder="1" applyAlignment="1" applyProtection="1">
      <alignment horizontal="center" vertical="center" wrapText="1"/>
    </xf>
    <xf numFmtId="165" fontId="8" fillId="0" borderId="8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Alignment="1" applyProtection="1">
      <alignment horizontal="center" vertical="center" wrapText="1"/>
      <protection locked="0"/>
    </xf>
    <xf numFmtId="164" fontId="17" fillId="2" borderId="8" xfId="0" applyNumberFormat="1" applyFont="1" applyFill="1" applyBorder="1" applyAlignment="1">
      <alignment horizontal="center" vertical="center"/>
    </xf>
    <xf numFmtId="165" fontId="8" fillId="2" borderId="8" xfId="0" applyNumberFormat="1" applyFont="1" applyFill="1" applyBorder="1" applyAlignment="1" applyProtection="1">
      <alignment horizontal="center" vertical="center" wrapText="1"/>
    </xf>
    <xf numFmtId="165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8" xfId="0" applyNumberFormat="1" applyFont="1" applyFill="1" applyBorder="1" applyAlignment="1"/>
    <xf numFmtId="165" fontId="9" fillId="0" borderId="0" xfId="0" applyNumberFormat="1" applyFont="1" applyFill="1" applyBorder="1" applyAlignment="1" applyProtection="1">
      <alignment horizontal="center" vertical="center" wrapText="1"/>
    </xf>
    <xf numFmtId="4" fontId="18" fillId="0" borderId="16" xfId="0" applyNumberFormat="1" applyFont="1" applyBorder="1" applyAlignment="1" applyProtection="1">
      <alignment horizontal="right" vertical="center"/>
      <protection locked="0"/>
    </xf>
    <xf numFmtId="4" fontId="18" fillId="0" borderId="0" xfId="0" applyNumberFormat="1" applyFont="1" applyBorder="1" applyAlignment="1" applyProtection="1">
      <alignment horizontal="right" vertical="center"/>
      <protection locked="0"/>
    </xf>
    <xf numFmtId="165" fontId="2" fillId="8" borderId="8" xfId="0" applyNumberFormat="1" applyFont="1" applyFill="1" applyBorder="1" applyAlignment="1" applyProtection="1">
      <alignment horizontal="center" vertical="center" wrapText="1"/>
    </xf>
    <xf numFmtId="4" fontId="18" fillId="0" borderId="17" xfId="0" applyNumberFormat="1" applyFont="1" applyBorder="1" applyAlignment="1" applyProtection="1">
      <alignment horizontal="right" vertical="center"/>
      <protection locked="0"/>
    </xf>
    <xf numFmtId="4" fontId="20" fillId="0" borderId="16" xfId="0" applyNumberFormat="1" applyFont="1" applyBorder="1" applyAlignment="1" applyProtection="1">
      <alignment horizontal="right" vertical="center"/>
      <protection locked="0"/>
    </xf>
    <xf numFmtId="4" fontId="20" fillId="0" borderId="17" xfId="0" applyNumberFormat="1" applyFont="1" applyBorder="1" applyAlignment="1" applyProtection="1">
      <alignment horizontal="right" vertical="center"/>
      <protection locked="0"/>
    </xf>
    <xf numFmtId="4" fontId="18" fillId="0" borderId="18" xfId="0" applyNumberFormat="1" applyFont="1" applyBorder="1" applyAlignment="1" applyProtection="1">
      <alignment horizontal="right" vertical="center"/>
      <protection locked="0"/>
    </xf>
    <xf numFmtId="4" fontId="18" fillId="0" borderId="19" xfId="0" applyNumberFormat="1" applyFont="1" applyBorder="1" applyAlignment="1" applyProtection="1">
      <alignment horizontal="right" vertical="center"/>
      <protection locked="0"/>
    </xf>
    <xf numFmtId="4" fontId="18" fillId="0" borderId="21" xfId="0" applyNumberFormat="1" applyFont="1" applyBorder="1" applyAlignment="1" applyProtection="1">
      <alignment horizontal="right" vertical="center"/>
      <protection locked="0"/>
    </xf>
    <xf numFmtId="4" fontId="18" fillId="0" borderId="20" xfId="0" applyNumberFormat="1" applyFont="1" applyBorder="1" applyAlignment="1" applyProtection="1">
      <alignment horizontal="right" vertical="center"/>
      <protection locked="0"/>
    </xf>
    <xf numFmtId="165" fontId="2" fillId="0" borderId="8" xfId="0" applyNumberFormat="1" applyFont="1" applyFill="1" applyBorder="1" applyAlignment="1" applyProtection="1">
      <alignment horizontal="center" vertical="center" wrapText="1"/>
    </xf>
    <xf numFmtId="165" fontId="2" fillId="5" borderId="8" xfId="0" applyNumberFormat="1" applyFont="1" applyFill="1" applyBorder="1" applyAlignment="1" applyProtection="1">
      <alignment horizontal="center" vertical="center" wrapText="1"/>
    </xf>
    <xf numFmtId="165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22" xfId="0" applyNumberFormat="1" applyFont="1" applyBorder="1" applyAlignment="1" applyProtection="1">
      <alignment horizontal="right" vertical="center"/>
      <protection locked="0"/>
    </xf>
    <xf numFmtId="4" fontId="18" fillId="0" borderId="23" xfId="0" applyNumberFormat="1" applyFont="1" applyBorder="1" applyAlignment="1" applyProtection="1">
      <alignment horizontal="right"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4" fontId="19" fillId="0" borderId="0" xfId="0" applyNumberFormat="1" applyFont="1" applyBorder="1" applyAlignment="1" applyProtection="1">
      <alignment horizontal="right" vertical="center"/>
      <protection locked="0"/>
    </xf>
    <xf numFmtId="164" fontId="12" fillId="9" borderId="8" xfId="0" applyNumberFormat="1" applyFont="1" applyFill="1" applyBorder="1" applyAlignment="1">
      <alignment horizontal="center"/>
    </xf>
    <xf numFmtId="165" fontId="2" fillId="10" borderId="8" xfId="0" applyNumberFormat="1" applyFont="1" applyFill="1" applyBorder="1" applyAlignment="1" applyProtection="1">
      <alignment horizontal="center" vertical="center" wrapText="1"/>
      <protection locked="0"/>
    </xf>
    <xf numFmtId="164" fontId="2" fillId="10" borderId="8" xfId="0" applyNumberFormat="1" applyFont="1" applyFill="1" applyBorder="1" applyAlignment="1"/>
    <xf numFmtId="0" fontId="19" fillId="0" borderId="0" xfId="0" applyFont="1" applyBorder="1" applyProtection="1">
      <protection locked="0"/>
    </xf>
    <xf numFmtId="0" fontId="19" fillId="0" borderId="0" xfId="0" applyFont="1" applyBorder="1"/>
    <xf numFmtId="4" fontId="2" fillId="8" borderId="16" xfId="2" applyNumberFormat="1" applyFont="1" applyFill="1" applyBorder="1" applyAlignment="1" applyProtection="1">
      <alignment horizontal="right" vertical="center"/>
      <protection locked="0"/>
    </xf>
    <xf numFmtId="4" fontId="2" fillId="0" borderId="16" xfId="0" applyNumberFormat="1" applyFont="1" applyBorder="1" applyAlignment="1" applyProtection="1">
      <alignment horizontal="right" vertical="center"/>
      <protection locked="0"/>
    </xf>
    <xf numFmtId="4" fontId="2" fillId="8" borderId="16" xfId="0" applyNumberFormat="1" applyFont="1" applyFill="1" applyBorder="1" applyAlignment="1" applyProtection="1">
      <alignment horizontal="right" vertical="center"/>
      <protection locked="0"/>
    </xf>
    <xf numFmtId="165" fontId="2" fillId="2" borderId="0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165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" fillId="5" borderId="8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2" fontId="4" fillId="2" borderId="8" xfId="0" applyNumberFormat="1" applyFont="1" applyFill="1" applyBorder="1" applyAlignment="1" applyProtection="1">
      <alignment horizontal="center" vertical="center" textRotation="90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 applyProtection="1">
      <alignment horizontal="center" vertical="center" textRotation="90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4" fontId="2" fillId="0" borderId="13" xfId="0" applyNumberFormat="1" applyFont="1" applyBorder="1" applyAlignment="1" applyProtection="1">
      <alignment horizontal="center" vertical="center" wrapText="1"/>
    </xf>
    <xf numFmtId="4" fontId="2" fillId="0" borderId="14" xfId="0" applyNumberFormat="1" applyFont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15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9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4" fontId="2" fillId="0" borderId="15" xfId="0" applyNumberFormat="1" applyFont="1" applyBorder="1" applyAlignment="1" applyProtection="1">
      <alignment horizontal="center" vertical="center" wrapText="1"/>
    </xf>
    <xf numFmtId="4" fontId="2" fillId="0" borderId="8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4" fontId="1" fillId="0" borderId="13" xfId="0" applyNumberFormat="1" applyFont="1" applyBorder="1" applyAlignment="1" applyProtection="1">
      <alignment horizontal="center" vertical="center" wrapText="1"/>
    </xf>
    <xf numFmtId="4" fontId="1" fillId="0" borderId="14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0" fontId="1" fillId="7" borderId="13" xfId="0" applyFont="1" applyFill="1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4" xfId="0" applyFont="1" applyFill="1" applyBorder="1" applyAlignment="1" applyProtection="1">
      <alignment horizontal="center" vertical="center" textRotation="90" wrapText="1"/>
    </xf>
    <xf numFmtId="0" fontId="1" fillId="2" borderId="9" xfId="0" applyFont="1" applyFill="1" applyBorder="1" applyAlignment="1" applyProtection="1">
      <alignment horizontal="center" vertical="center" textRotation="90" wrapText="1"/>
    </xf>
    <xf numFmtId="4" fontId="2" fillId="4" borderId="2" xfId="0" applyNumberFormat="1" applyFont="1" applyFill="1" applyBorder="1" applyAlignment="1" applyProtection="1">
      <alignment horizontal="center" vertical="center" wrapText="1"/>
    </xf>
    <xf numFmtId="4" fontId="2" fillId="4" borderId="3" xfId="0" applyNumberFormat="1" applyFont="1" applyFill="1" applyBorder="1" applyAlignment="1" applyProtection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center" vertical="center" wrapText="1"/>
    </xf>
    <xf numFmtId="4" fontId="2" fillId="4" borderId="0" xfId="0" applyNumberFormat="1" applyFont="1" applyFill="1" applyBorder="1" applyAlignment="1" applyProtection="1">
      <alignment horizontal="center" vertical="center" wrapText="1"/>
    </xf>
    <xf numFmtId="4" fontId="2" fillId="4" borderId="11" xfId="0" applyNumberFormat="1" applyFont="1" applyFill="1" applyBorder="1" applyAlignment="1" applyProtection="1">
      <alignment horizontal="center" vertical="center" wrapText="1"/>
    </xf>
    <xf numFmtId="4" fontId="2" fillId="4" borderId="6" xfId="0" applyNumberFormat="1" applyFont="1" applyFill="1" applyBorder="1" applyAlignment="1" applyProtection="1">
      <alignment horizontal="center" vertical="center" wrapText="1"/>
    </xf>
    <xf numFmtId="4" fontId="2" fillId="4" borderId="7" xfId="0" applyNumberFormat="1" applyFont="1" applyFill="1" applyBorder="1" applyAlignment="1" applyProtection="1">
      <alignment horizontal="center" vertical="center" wrapText="1"/>
    </xf>
    <xf numFmtId="4" fontId="2" fillId="4" borderId="12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5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4" borderId="11" xfId="0" applyNumberFormat="1" applyFon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12" xfId="0" applyNumberFormat="1" applyFont="1" applyFill="1" applyBorder="1" applyAlignment="1" applyProtection="1">
      <alignment horizontal="center" vertical="center" wrapText="1"/>
    </xf>
    <xf numFmtId="4" fontId="1" fillId="6" borderId="2" xfId="0" applyNumberFormat="1" applyFont="1" applyFill="1" applyBorder="1" applyAlignment="1" applyProtection="1">
      <alignment horizontal="center" vertical="center" wrapText="1"/>
    </xf>
    <xf numFmtId="4" fontId="1" fillId="6" borderId="3" xfId="0" applyNumberFormat="1" applyFont="1" applyFill="1" applyBorder="1" applyAlignment="1" applyProtection="1">
      <alignment horizontal="center" vertical="center" wrapText="1"/>
    </xf>
    <xf numFmtId="4" fontId="1" fillId="6" borderId="10" xfId="0" applyNumberFormat="1" applyFont="1" applyFill="1" applyBorder="1" applyAlignment="1" applyProtection="1">
      <alignment horizontal="center" vertical="center" wrapText="1"/>
    </xf>
    <xf numFmtId="4" fontId="1" fillId="4" borderId="2" xfId="0" applyNumberFormat="1" applyFont="1" applyFill="1" applyBorder="1" applyAlignment="1" applyProtection="1">
      <alignment horizontal="center" vertical="center" wrapText="1"/>
    </xf>
    <xf numFmtId="4" fontId="1" fillId="4" borderId="3" xfId="0" applyNumberFormat="1" applyFont="1" applyFill="1" applyBorder="1" applyAlignment="1" applyProtection="1">
      <alignment horizontal="center" vertical="center" wrapText="1"/>
    </xf>
    <xf numFmtId="4" fontId="1" fillId="4" borderId="10" xfId="0" applyNumberFormat="1" applyFont="1" applyFill="1" applyBorder="1" applyAlignment="1" applyProtection="1">
      <alignment horizontal="center" vertical="center" wrapText="1"/>
    </xf>
    <xf numFmtId="4" fontId="1" fillId="4" borderId="5" xfId="0" applyNumberFormat="1" applyFont="1" applyFill="1" applyBorder="1" applyAlignment="1" applyProtection="1">
      <alignment horizontal="center" vertical="center" wrapText="1"/>
    </xf>
    <xf numFmtId="4" fontId="1" fillId="4" borderId="0" xfId="0" applyNumberFormat="1" applyFont="1" applyFill="1" applyBorder="1" applyAlignment="1" applyProtection="1">
      <alignment horizontal="center" vertical="center" wrapText="1"/>
    </xf>
    <xf numFmtId="4" fontId="1" fillId="4" borderId="11" xfId="0" applyNumberFormat="1" applyFont="1" applyFill="1" applyBorder="1" applyAlignment="1" applyProtection="1">
      <alignment horizontal="center" vertical="center" wrapText="1"/>
    </xf>
    <xf numFmtId="4" fontId="1" fillId="4" borderId="6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 applyProtection="1">
      <alignment horizontal="center" vertical="center" wrapText="1"/>
    </xf>
    <xf numFmtId="4" fontId="1" fillId="4" borderId="12" xfId="0" applyNumberFormat="1" applyFont="1" applyFill="1" applyBorder="1" applyAlignment="1" applyProtection="1">
      <alignment horizontal="center" vertical="center" wrapText="1"/>
    </xf>
    <xf numFmtId="4" fontId="1" fillId="6" borderId="14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4" fontId="2" fillId="0" borderId="5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center" vertical="center" wrapText="1"/>
    </xf>
    <xf numFmtId="4" fontId="2" fillId="0" borderId="11" xfId="0" applyNumberFormat="1" applyFont="1" applyBorder="1" applyAlignment="1" applyProtection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 wrapText="1"/>
    </xf>
    <xf numFmtId="4" fontId="1" fillId="0" borderId="10" xfId="0" applyNumberFormat="1" applyFont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3"/>
  <sheetViews>
    <sheetView view="pageBreakPreview" zoomScale="40" zoomScaleNormal="55" zoomScaleSheetLayoutView="40" workbookViewId="0">
      <pane xSplit="2" ySplit="9" topLeftCell="J13" activePane="bottomRight" state="frozen"/>
      <selection pane="topRight"/>
      <selection pane="bottomLeft"/>
      <selection pane="bottomRight" activeCell="AE21" sqref="AE21:AG28"/>
    </sheetView>
  </sheetViews>
  <sheetFormatPr defaultColWidth="17.28515625" defaultRowHeight="17.25" x14ac:dyDescent="0.3"/>
  <cols>
    <col min="1" max="1" width="5.28515625" style="2" customWidth="1"/>
    <col min="2" max="2" width="15" style="3" customWidth="1"/>
    <col min="3" max="3" width="13.140625" style="2" hidden="1" customWidth="1"/>
    <col min="4" max="4" width="14.7109375" style="2" hidden="1" customWidth="1"/>
    <col min="5" max="5" width="18" style="2" hidden="1" customWidth="1"/>
    <col min="6" max="6" width="16.7109375" style="2" hidden="1" customWidth="1"/>
    <col min="7" max="7" width="16.85546875" style="2" hidden="1" customWidth="1"/>
    <col min="8" max="8" width="11.5703125" style="2" hidden="1" customWidth="1"/>
    <col min="9" max="9" width="11.85546875" style="2" hidden="1" customWidth="1"/>
    <col min="10" max="10" width="18.42578125" style="2" customWidth="1"/>
    <col min="11" max="11" width="17.5703125" style="2" customWidth="1"/>
    <col min="12" max="12" width="17" style="2" customWidth="1"/>
    <col min="13" max="13" width="16" style="2" customWidth="1"/>
    <col min="14" max="14" width="8.28515625" style="2" customWidth="1"/>
    <col min="15" max="15" width="11" style="2" hidden="1" customWidth="1"/>
    <col min="16" max="17" width="14.85546875" style="2" customWidth="1"/>
    <col min="18" max="18" width="14.28515625" style="2" customWidth="1"/>
    <col min="19" max="19" width="10.5703125" style="2" customWidth="1"/>
    <col min="20" max="20" width="11.85546875" style="2" hidden="1" customWidth="1"/>
    <col min="21" max="30" width="14.85546875" style="2" hidden="1" customWidth="1"/>
    <col min="31" max="31" width="13.85546875" style="2" customWidth="1"/>
    <col min="32" max="33" width="14.85546875" style="2" customWidth="1"/>
    <col min="34" max="34" width="8.42578125" style="2" customWidth="1"/>
    <col min="35" max="35" width="14.85546875" style="2" hidden="1" customWidth="1"/>
    <col min="36" max="36" width="16.140625" style="2" customWidth="1"/>
    <col min="37" max="37" width="15.85546875" style="2" customWidth="1"/>
    <col min="38" max="38" width="15.5703125" style="2" customWidth="1"/>
    <col min="39" max="39" width="7.5703125" style="2" customWidth="1"/>
    <col min="40" max="40" width="14.85546875" style="2" hidden="1" customWidth="1"/>
    <col min="41" max="41" width="13" style="2" customWidth="1"/>
    <col min="42" max="42" width="12.85546875" style="2" customWidth="1"/>
    <col min="43" max="43" width="12.42578125" style="2" customWidth="1"/>
    <col min="44" max="44" width="8.5703125" style="2" customWidth="1"/>
    <col min="45" max="56" width="14.85546875" style="2" hidden="1" customWidth="1"/>
    <col min="57" max="57" width="16.140625" style="2" hidden="1" customWidth="1"/>
    <col min="58" max="58" width="17.42578125" style="2" hidden="1" customWidth="1"/>
    <col min="59" max="68" width="14.85546875" style="2" hidden="1" customWidth="1"/>
    <col min="69" max="69" width="14.28515625" style="2" customWidth="1"/>
    <col min="70" max="70" width="14.85546875" style="2" customWidth="1"/>
    <col min="71" max="71" width="13.5703125" style="2" customWidth="1"/>
    <col min="72" max="72" width="8.28515625" style="2" customWidth="1"/>
    <col min="73" max="94" width="14.85546875" style="2" hidden="1" customWidth="1"/>
    <col min="95" max="95" width="14.28515625" style="2" hidden="1" customWidth="1"/>
    <col min="96" max="96" width="14.85546875" style="2" hidden="1" customWidth="1"/>
    <col min="97" max="97" width="13" style="2" hidden="1" customWidth="1"/>
    <col min="98" max="98" width="14.140625" style="2" customWidth="1"/>
    <col min="99" max="99" width="14" style="2" customWidth="1"/>
    <col min="100" max="100" width="13.7109375" style="2" customWidth="1"/>
    <col min="101" max="101" width="8.28515625" style="2" customWidth="1"/>
    <col min="102" max="114" width="14.85546875" style="2" hidden="1" customWidth="1"/>
    <col min="115" max="115" width="17.42578125" style="2" hidden="1" customWidth="1"/>
    <col min="116" max="116" width="16.140625" style="2" hidden="1" customWidth="1"/>
    <col min="117" max="117" width="16.42578125" style="2" hidden="1" customWidth="1"/>
    <col min="118" max="120" width="14.85546875" style="2" hidden="1" customWidth="1"/>
    <col min="121" max="121" width="17.140625" style="2" hidden="1" customWidth="1"/>
    <col min="122" max="122" width="16.140625" style="2" hidden="1" customWidth="1"/>
    <col min="123" max="132" width="14.85546875" style="2" hidden="1" customWidth="1"/>
    <col min="133" max="133" width="16.140625" style="2" hidden="1" customWidth="1"/>
    <col min="134" max="134" width="16.28515625" style="2" hidden="1" customWidth="1"/>
    <col min="135" max="135" width="14.85546875" style="2" hidden="1" customWidth="1"/>
    <col min="136" max="136" width="10.5703125" style="2" hidden="1" customWidth="1"/>
    <col min="137" max="138" width="17" style="2" hidden="1" customWidth="1"/>
    <col min="139" max="139" width="16.7109375" style="2" hidden="1" customWidth="1"/>
    <col min="140" max="229" width="17.28515625" style="4"/>
    <col min="230" max="16384" width="17.28515625" style="2"/>
  </cols>
  <sheetData>
    <row r="1" spans="1:255" s="27" customFormat="1" ht="20.25" x14ac:dyDescent="0.35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45" customHeight="1" x14ac:dyDescent="0.35">
      <c r="A2" s="169" t="s">
        <v>83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  <c r="EH2" s="169"/>
      <c r="EI2" s="169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70"/>
      <c r="M3" s="170"/>
      <c r="N3" s="170"/>
      <c r="O3" s="170"/>
      <c r="P3" s="170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171"/>
      <c r="CV3" s="171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72" t="s">
        <v>2</v>
      </c>
      <c r="B4" s="175" t="s">
        <v>3</v>
      </c>
      <c r="C4" s="178" t="s">
        <v>4</v>
      </c>
      <c r="D4" s="178" t="s">
        <v>5</v>
      </c>
      <c r="E4" s="181" t="s">
        <v>6</v>
      </c>
      <c r="F4" s="182"/>
      <c r="G4" s="182"/>
      <c r="H4" s="182"/>
      <c r="I4" s="183"/>
      <c r="J4" s="190" t="s">
        <v>7</v>
      </c>
      <c r="K4" s="191"/>
      <c r="L4" s="191"/>
      <c r="M4" s="191"/>
      <c r="N4" s="191"/>
      <c r="O4" s="192"/>
      <c r="P4" s="199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1"/>
      <c r="DJ4" s="124" t="s">
        <v>8</v>
      </c>
      <c r="DK4" s="202" t="s">
        <v>9</v>
      </c>
      <c r="DL4" s="203"/>
      <c r="DM4" s="204"/>
      <c r="DN4" s="211" t="s">
        <v>10</v>
      </c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124" t="s">
        <v>11</v>
      </c>
      <c r="EG4" s="212" t="s">
        <v>12</v>
      </c>
      <c r="EH4" s="213"/>
      <c r="EI4" s="214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73"/>
      <c r="B5" s="176"/>
      <c r="C5" s="179"/>
      <c r="D5" s="179"/>
      <c r="E5" s="184"/>
      <c r="F5" s="185"/>
      <c r="G5" s="185"/>
      <c r="H5" s="185"/>
      <c r="I5" s="186"/>
      <c r="J5" s="193"/>
      <c r="K5" s="194"/>
      <c r="L5" s="194"/>
      <c r="M5" s="194"/>
      <c r="N5" s="194"/>
      <c r="O5" s="195"/>
      <c r="P5" s="221" t="s">
        <v>13</v>
      </c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3"/>
      <c r="BB5" s="224" t="s">
        <v>14</v>
      </c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130" t="s">
        <v>15</v>
      </c>
      <c r="BO5" s="131"/>
      <c r="BP5" s="131"/>
      <c r="BQ5" s="225" t="s">
        <v>16</v>
      </c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7"/>
      <c r="CH5" s="154" t="s">
        <v>17</v>
      </c>
      <c r="CI5" s="153"/>
      <c r="CJ5" s="153"/>
      <c r="CK5" s="153"/>
      <c r="CL5" s="153"/>
      <c r="CM5" s="153"/>
      <c r="CN5" s="153"/>
      <c r="CO5" s="153"/>
      <c r="CP5" s="155"/>
      <c r="CQ5" s="225" t="s">
        <v>18</v>
      </c>
      <c r="CR5" s="226"/>
      <c r="CS5" s="226"/>
      <c r="CT5" s="226"/>
      <c r="CU5" s="226"/>
      <c r="CV5" s="226"/>
      <c r="CW5" s="226"/>
      <c r="CX5" s="226"/>
      <c r="CY5" s="226"/>
      <c r="CZ5" s="226"/>
      <c r="DA5" s="224" t="s">
        <v>19</v>
      </c>
      <c r="DB5" s="224"/>
      <c r="DC5" s="224"/>
      <c r="DD5" s="130" t="s">
        <v>20</v>
      </c>
      <c r="DE5" s="131"/>
      <c r="DF5" s="132"/>
      <c r="DG5" s="130" t="s">
        <v>21</v>
      </c>
      <c r="DH5" s="131"/>
      <c r="DI5" s="132"/>
      <c r="DJ5" s="124"/>
      <c r="DK5" s="205"/>
      <c r="DL5" s="206"/>
      <c r="DM5" s="207"/>
      <c r="DN5" s="149"/>
      <c r="DO5" s="149"/>
      <c r="DP5" s="150"/>
      <c r="DQ5" s="150"/>
      <c r="DR5" s="150"/>
      <c r="DS5" s="150"/>
      <c r="DT5" s="130" t="s">
        <v>22</v>
      </c>
      <c r="DU5" s="131"/>
      <c r="DV5" s="132"/>
      <c r="DW5" s="136"/>
      <c r="DX5" s="137"/>
      <c r="DY5" s="137"/>
      <c r="DZ5" s="137"/>
      <c r="EA5" s="137"/>
      <c r="EB5" s="137"/>
      <c r="EC5" s="137"/>
      <c r="ED5" s="137"/>
      <c r="EE5" s="137"/>
      <c r="EF5" s="124"/>
      <c r="EG5" s="215"/>
      <c r="EH5" s="216"/>
      <c r="EI5" s="217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130.5" customHeight="1" x14ac:dyDescent="0.3">
      <c r="A6" s="173"/>
      <c r="B6" s="176"/>
      <c r="C6" s="179"/>
      <c r="D6" s="179"/>
      <c r="E6" s="187"/>
      <c r="F6" s="188"/>
      <c r="G6" s="188"/>
      <c r="H6" s="188"/>
      <c r="I6" s="189"/>
      <c r="J6" s="196"/>
      <c r="K6" s="197"/>
      <c r="L6" s="197"/>
      <c r="M6" s="197"/>
      <c r="N6" s="197"/>
      <c r="O6" s="198"/>
      <c r="P6" s="138" t="s">
        <v>23</v>
      </c>
      <c r="Q6" s="139"/>
      <c r="R6" s="139"/>
      <c r="S6" s="139"/>
      <c r="T6" s="140"/>
      <c r="U6" s="141" t="s">
        <v>24</v>
      </c>
      <c r="V6" s="142"/>
      <c r="W6" s="142"/>
      <c r="X6" s="142"/>
      <c r="Y6" s="143"/>
      <c r="Z6" s="141" t="s">
        <v>25</v>
      </c>
      <c r="AA6" s="142"/>
      <c r="AB6" s="142"/>
      <c r="AC6" s="142"/>
      <c r="AD6" s="143"/>
      <c r="AE6" s="141" t="s">
        <v>26</v>
      </c>
      <c r="AF6" s="142"/>
      <c r="AG6" s="142"/>
      <c r="AH6" s="142"/>
      <c r="AI6" s="143"/>
      <c r="AJ6" s="141" t="s">
        <v>27</v>
      </c>
      <c r="AK6" s="142"/>
      <c r="AL6" s="142"/>
      <c r="AM6" s="142"/>
      <c r="AN6" s="143"/>
      <c r="AO6" s="141" t="s">
        <v>28</v>
      </c>
      <c r="AP6" s="142"/>
      <c r="AQ6" s="142"/>
      <c r="AR6" s="142"/>
      <c r="AS6" s="143"/>
      <c r="AT6" s="141" t="s">
        <v>29</v>
      </c>
      <c r="AU6" s="142"/>
      <c r="AV6" s="142"/>
      <c r="AW6" s="142"/>
      <c r="AX6" s="143"/>
      <c r="AY6" s="148" t="s">
        <v>30</v>
      </c>
      <c r="AZ6" s="148"/>
      <c r="BA6" s="148"/>
      <c r="BB6" s="158" t="s">
        <v>31</v>
      </c>
      <c r="BC6" s="159"/>
      <c r="BD6" s="159"/>
      <c r="BE6" s="158" t="s">
        <v>32</v>
      </c>
      <c r="BF6" s="159"/>
      <c r="BG6" s="160"/>
      <c r="BH6" s="161" t="s">
        <v>33</v>
      </c>
      <c r="BI6" s="162"/>
      <c r="BJ6" s="162"/>
      <c r="BK6" s="163" t="s">
        <v>34</v>
      </c>
      <c r="BL6" s="164"/>
      <c r="BM6" s="164"/>
      <c r="BN6" s="133"/>
      <c r="BO6" s="134"/>
      <c r="BP6" s="134"/>
      <c r="BQ6" s="165" t="s">
        <v>35</v>
      </c>
      <c r="BR6" s="166"/>
      <c r="BS6" s="166"/>
      <c r="BT6" s="166"/>
      <c r="BU6" s="167"/>
      <c r="BV6" s="129" t="s">
        <v>36</v>
      </c>
      <c r="BW6" s="129"/>
      <c r="BX6" s="129"/>
      <c r="BY6" s="129" t="s">
        <v>37</v>
      </c>
      <c r="BZ6" s="129"/>
      <c r="CA6" s="129"/>
      <c r="CB6" s="129" t="s">
        <v>38</v>
      </c>
      <c r="CC6" s="129"/>
      <c r="CD6" s="129"/>
      <c r="CE6" s="129" t="s">
        <v>39</v>
      </c>
      <c r="CF6" s="129"/>
      <c r="CG6" s="129"/>
      <c r="CH6" s="129" t="s">
        <v>40</v>
      </c>
      <c r="CI6" s="129"/>
      <c r="CJ6" s="129"/>
      <c r="CK6" s="154" t="s">
        <v>41</v>
      </c>
      <c r="CL6" s="153"/>
      <c r="CM6" s="153"/>
      <c r="CN6" s="129" t="s">
        <v>42</v>
      </c>
      <c r="CO6" s="129"/>
      <c r="CP6" s="129"/>
      <c r="CQ6" s="151" t="s">
        <v>43</v>
      </c>
      <c r="CR6" s="152"/>
      <c r="CS6" s="153"/>
      <c r="CT6" s="154" t="s">
        <v>44</v>
      </c>
      <c r="CU6" s="153"/>
      <c r="CV6" s="153"/>
      <c r="CW6" s="155"/>
      <c r="CX6" s="154" t="s">
        <v>45</v>
      </c>
      <c r="CY6" s="153"/>
      <c r="CZ6" s="153"/>
      <c r="DA6" s="224"/>
      <c r="DB6" s="224"/>
      <c r="DC6" s="224"/>
      <c r="DD6" s="133"/>
      <c r="DE6" s="134"/>
      <c r="DF6" s="135"/>
      <c r="DG6" s="133"/>
      <c r="DH6" s="134"/>
      <c r="DI6" s="135"/>
      <c r="DJ6" s="124"/>
      <c r="DK6" s="208"/>
      <c r="DL6" s="209"/>
      <c r="DM6" s="210"/>
      <c r="DN6" s="130" t="s">
        <v>46</v>
      </c>
      <c r="DO6" s="131"/>
      <c r="DP6" s="132"/>
      <c r="DQ6" s="130" t="s">
        <v>47</v>
      </c>
      <c r="DR6" s="131"/>
      <c r="DS6" s="132"/>
      <c r="DT6" s="133"/>
      <c r="DU6" s="134"/>
      <c r="DV6" s="135"/>
      <c r="DW6" s="130" t="s">
        <v>48</v>
      </c>
      <c r="DX6" s="131"/>
      <c r="DY6" s="132"/>
      <c r="DZ6" s="130" t="s">
        <v>49</v>
      </c>
      <c r="EA6" s="131"/>
      <c r="EB6" s="132"/>
      <c r="EC6" s="156" t="s">
        <v>50</v>
      </c>
      <c r="ED6" s="157"/>
      <c r="EE6" s="157"/>
      <c r="EF6" s="124"/>
      <c r="EG6" s="218"/>
      <c r="EH6" s="219"/>
      <c r="EI6" s="220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73"/>
      <c r="B7" s="176"/>
      <c r="C7" s="179"/>
      <c r="D7" s="179"/>
      <c r="E7" s="123" t="s">
        <v>51</v>
      </c>
      <c r="F7" s="119" t="s">
        <v>52</v>
      </c>
      <c r="G7" s="120" t="s">
        <v>81</v>
      </c>
      <c r="H7" s="126" t="s">
        <v>53</v>
      </c>
      <c r="I7" s="128" t="s">
        <v>54</v>
      </c>
      <c r="J7" s="123" t="s">
        <v>51</v>
      </c>
      <c r="K7" s="144" t="s">
        <v>52</v>
      </c>
      <c r="L7" s="146" t="s">
        <v>81</v>
      </c>
      <c r="M7" s="126" t="s">
        <v>55</v>
      </c>
      <c r="N7" s="126" t="s">
        <v>53</v>
      </c>
      <c r="O7" s="128" t="s">
        <v>54</v>
      </c>
      <c r="P7" s="123" t="s">
        <v>51</v>
      </c>
      <c r="Q7" s="119" t="s">
        <v>52</v>
      </c>
      <c r="R7" s="120" t="s">
        <v>81</v>
      </c>
      <c r="S7" s="126" t="s">
        <v>53</v>
      </c>
      <c r="T7" s="128" t="s">
        <v>54</v>
      </c>
      <c r="U7" s="123" t="s">
        <v>51</v>
      </c>
      <c r="V7" s="119" t="s">
        <v>52</v>
      </c>
      <c r="W7" s="120" t="s">
        <v>81</v>
      </c>
      <c r="X7" s="126" t="s">
        <v>53</v>
      </c>
      <c r="Y7" s="128" t="s">
        <v>54</v>
      </c>
      <c r="Z7" s="123" t="s">
        <v>51</v>
      </c>
      <c r="AA7" s="119" t="s">
        <v>52</v>
      </c>
      <c r="AB7" s="120" t="s">
        <v>81</v>
      </c>
      <c r="AC7" s="126" t="s">
        <v>53</v>
      </c>
      <c r="AD7" s="128" t="s">
        <v>54</v>
      </c>
      <c r="AE7" s="123" t="s">
        <v>51</v>
      </c>
      <c r="AF7" s="119" t="s">
        <v>52</v>
      </c>
      <c r="AG7" s="120" t="s">
        <v>81</v>
      </c>
      <c r="AH7" s="126" t="s">
        <v>53</v>
      </c>
      <c r="AI7" s="128" t="s">
        <v>54</v>
      </c>
      <c r="AJ7" s="123" t="s">
        <v>51</v>
      </c>
      <c r="AK7" s="119" t="s">
        <v>52</v>
      </c>
      <c r="AL7" s="120" t="s">
        <v>81</v>
      </c>
      <c r="AM7" s="126" t="s">
        <v>53</v>
      </c>
      <c r="AN7" s="120" t="s">
        <v>54</v>
      </c>
      <c r="AO7" s="123" t="s">
        <v>51</v>
      </c>
      <c r="AP7" s="119" t="s">
        <v>52</v>
      </c>
      <c r="AQ7" s="120" t="s">
        <v>81</v>
      </c>
      <c r="AR7" s="126" t="s">
        <v>53</v>
      </c>
      <c r="AS7" s="14"/>
      <c r="AT7" s="123" t="s">
        <v>51</v>
      </c>
      <c r="AU7" s="119" t="s">
        <v>52</v>
      </c>
      <c r="AV7" s="120" t="s">
        <v>81</v>
      </c>
      <c r="AW7" s="127" t="s">
        <v>53</v>
      </c>
      <c r="AX7" s="120" t="s">
        <v>54</v>
      </c>
      <c r="AY7" s="123" t="s">
        <v>51</v>
      </c>
      <c r="AZ7" s="119" t="s">
        <v>52</v>
      </c>
      <c r="BA7" s="120" t="s">
        <v>81</v>
      </c>
      <c r="BB7" s="123" t="s">
        <v>51</v>
      </c>
      <c r="BC7" s="119" t="s">
        <v>52</v>
      </c>
      <c r="BD7" s="120" t="s">
        <v>82</v>
      </c>
      <c r="BE7" s="123" t="s">
        <v>51</v>
      </c>
      <c r="BF7" s="119" t="s">
        <v>52</v>
      </c>
      <c r="BG7" s="120" t="s">
        <v>81</v>
      </c>
      <c r="BH7" s="123" t="s">
        <v>51</v>
      </c>
      <c r="BI7" s="119" t="s">
        <v>52</v>
      </c>
      <c r="BJ7" s="120" t="s">
        <v>81</v>
      </c>
      <c r="BK7" s="123" t="s">
        <v>51</v>
      </c>
      <c r="BL7" s="119" t="s">
        <v>52</v>
      </c>
      <c r="BM7" s="120" t="s">
        <v>81</v>
      </c>
      <c r="BN7" s="123" t="s">
        <v>51</v>
      </c>
      <c r="BO7" s="119" t="s">
        <v>52</v>
      </c>
      <c r="BP7" s="120" t="s">
        <v>81</v>
      </c>
      <c r="BQ7" s="123" t="s">
        <v>51</v>
      </c>
      <c r="BR7" s="119" t="s">
        <v>52</v>
      </c>
      <c r="BS7" s="120" t="s">
        <v>81</v>
      </c>
      <c r="BT7" s="126" t="s">
        <v>53</v>
      </c>
      <c r="BU7" s="120" t="s">
        <v>54</v>
      </c>
      <c r="BV7" s="123" t="s">
        <v>51</v>
      </c>
      <c r="BW7" s="119" t="s">
        <v>52</v>
      </c>
      <c r="BX7" s="120" t="s">
        <v>81</v>
      </c>
      <c r="BY7" s="123" t="s">
        <v>51</v>
      </c>
      <c r="BZ7" s="119" t="s">
        <v>52</v>
      </c>
      <c r="CA7" s="120" t="s">
        <v>81</v>
      </c>
      <c r="CB7" s="123" t="s">
        <v>51</v>
      </c>
      <c r="CC7" s="119" t="s">
        <v>52</v>
      </c>
      <c r="CD7" s="120" t="s">
        <v>81</v>
      </c>
      <c r="CE7" s="123" t="s">
        <v>51</v>
      </c>
      <c r="CF7" s="119" t="s">
        <v>52</v>
      </c>
      <c r="CG7" s="120" t="s">
        <v>81</v>
      </c>
      <c r="CH7" s="123" t="s">
        <v>51</v>
      </c>
      <c r="CI7" s="119" t="s">
        <v>52</v>
      </c>
      <c r="CJ7" s="120" t="s">
        <v>81</v>
      </c>
      <c r="CK7" s="123" t="s">
        <v>51</v>
      </c>
      <c r="CL7" s="119" t="s">
        <v>52</v>
      </c>
      <c r="CM7" s="120" t="s">
        <v>81</v>
      </c>
      <c r="CN7" s="123" t="s">
        <v>51</v>
      </c>
      <c r="CO7" s="119" t="s">
        <v>52</v>
      </c>
      <c r="CP7" s="120" t="s">
        <v>81</v>
      </c>
      <c r="CQ7" s="123" t="s">
        <v>51</v>
      </c>
      <c r="CR7" s="119" t="s">
        <v>52</v>
      </c>
      <c r="CS7" s="120" t="s">
        <v>81</v>
      </c>
      <c r="CT7" s="123" t="s">
        <v>51</v>
      </c>
      <c r="CU7" s="119" t="s">
        <v>52</v>
      </c>
      <c r="CV7" s="120" t="s">
        <v>81</v>
      </c>
      <c r="CW7" s="126" t="s">
        <v>53</v>
      </c>
      <c r="CX7" s="123" t="s">
        <v>51</v>
      </c>
      <c r="CY7" s="119" t="s">
        <v>52</v>
      </c>
      <c r="CZ7" s="120" t="s">
        <v>81</v>
      </c>
      <c r="DA7" s="123" t="s">
        <v>51</v>
      </c>
      <c r="DB7" s="119" t="s">
        <v>52</v>
      </c>
      <c r="DC7" s="120" t="s">
        <v>81</v>
      </c>
      <c r="DD7" s="123" t="s">
        <v>51</v>
      </c>
      <c r="DE7" s="119" t="s">
        <v>52</v>
      </c>
      <c r="DF7" s="120" t="s">
        <v>81</v>
      </c>
      <c r="DG7" s="123" t="s">
        <v>51</v>
      </c>
      <c r="DH7" s="119" t="s">
        <v>52</v>
      </c>
      <c r="DI7" s="120" t="s">
        <v>81</v>
      </c>
      <c r="DJ7" s="125" t="s">
        <v>56</v>
      </c>
      <c r="DK7" s="123" t="s">
        <v>51</v>
      </c>
      <c r="DL7" s="119" t="s">
        <v>52</v>
      </c>
      <c r="DM7" s="120" t="s">
        <v>81</v>
      </c>
      <c r="DN7" s="123" t="s">
        <v>51</v>
      </c>
      <c r="DO7" s="119" t="s">
        <v>52</v>
      </c>
      <c r="DP7" s="120" t="s">
        <v>81</v>
      </c>
      <c r="DQ7" s="123" t="s">
        <v>51</v>
      </c>
      <c r="DR7" s="119" t="s">
        <v>52</v>
      </c>
      <c r="DS7" s="120" t="s">
        <v>81</v>
      </c>
      <c r="DT7" s="123" t="s">
        <v>51</v>
      </c>
      <c r="DU7" s="119" t="s">
        <v>52</v>
      </c>
      <c r="DV7" s="120" t="s">
        <v>81</v>
      </c>
      <c r="DW7" s="123" t="s">
        <v>51</v>
      </c>
      <c r="DX7" s="119" t="s">
        <v>52</v>
      </c>
      <c r="DY7" s="120" t="s">
        <v>81</v>
      </c>
      <c r="DZ7" s="123" t="s">
        <v>51</v>
      </c>
      <c r="EA7" s="119" t="s">
        <v>52</v>
      </c>
      <c r="EB7" s="120" t="s">
        <v>81</v>
      </c>
      <c r="EC7" s="123" t="s">
        <v>51</v>
      </c>
      <c r="ED7" s="119" t="s">
        <v>52</v>
      </c>
      <c r="EE7" s="120" t="s">
        <v>81</v>
      </c>
      <c r="EF7" s="124" t="s">
        <v>56</v>
      </c>
      <c r="EG7" s="123" t="s">
        <v>51</v>
      </c>
      <c r="EH7" s="119" t="s">
        <v>52</v>
      </c>
      <c r="EI7" s="120" t="s">
        <v>81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96.75" customHeight="1" x14ac:dyDescent="0.3">
      <c r="A8" s="174"/>
      <c r="B8" s="177"/>
      <c r="C8" s="180"/>
      <c r="D8" s="180"/>
      <c r="E8" s="123"/>
      <c r="F8" s="119"/>
      <c r="G8" s="120"/>
      <c r="H8" s="126"/>
      <c r="I8" s="128"/>
      <c r="J8" s="123"/>
      <c r="K8" s="145"/>
      <c r="L8" s="147"/>
      <c r="M8" s="126"/>
      <c r="N8" s="126"/>
      <c r="O8" s="128"/>
      <c r="P8" s="123"/>
      <c r="Q8" s="119"/>
      <c r="R8" s="120"/>
      <c r="S8" s="126"/>
      <c r="T8" s="128"/>
      <c r="U8" s="123"/>
      <c r="V8" s="119"/>
      <c r="W8" s="120"/>
      <c r="X8" s="126"/>
      <c r="Y8" s="128"/>
      <c r="Z8" s="123"/>
      <c r="AA8" s="119"/>
      <c r="AB8" s="120"/>
      <c r="AC8" s="126"/>
      <c r="AD8" s="128"/>
      <c r="AE8" s="123"/>
      <c r="AF8" s="119"/>
      <c r="AG8" s="120"/>
      <c r="AH8" s="126"/>
      <c r="AI8" s="128"/>
      <c r="AJ8" s="123"/>
      <c r="AK8" s="119"/>
      <c r="AL8" s="120"/>
      <c r="AM8" s="126"/>
      <c r="AN8" s="120"/>
      <c r="AO8" s="123"/>
      <c r="AP8" s="119"/>
      <c r="AQ8" s="120"/>
      <c r="AR8" s="126"/>
      <c r="AS8" s="73" t="s">
        <v>54</v>
      </c>
      <c r="AT8" s="123"/>
      <c r="AU8" s="119"/>
      <c r="AV8" s="120"/>
      <c r="AW8" s="127"/>
      <c r="AX8" s="120"/>
      <c r="AY8" s="123"/>
      <c r="AZ8" s="119"/>
      <c r="BA8" s="120"/>
      <c r="BB8" s="123"/>
      <c r="BC8" s="119"/>
      <c r="BD8" s="120"/>
      <c r="BE8" s="123"/>
      <c r="BF8" s="119"/>
      <c r="BG8" s="120"/>
      <c r="BH8" s="123"/>
      <c r="BI8" s="119"/>
      <c r="BJ8" s="120"/>
      <c r="BK8" s="123"/>
      <c r="BL8" s="119"/>
      <c r="BM8" s="120"/>
      <c r="BN8" s="123"/>
      <c r="BO8" s="119"/>
      <c r="BP8" s="120"/>
      <c r="BQ8" s="123"/>
      <c r="BR8" s="119"/>
      <c r="BS8" s="120"/>
      <c r="BT8" s="126"/>
      <c r="BU8" s="120"/>
      <c r="BV8" s="123"/>
      <c r="BW8" s="119"/>
      <c r="BX8" s="120"/>
      <c r="BY8" s="123"/>
      <c r="BZ8" s="119"/>
      <c r="CA8" s="120"/>
      <c r="CB8" s="123"/>
      <c r="CC8" s="119"/>
      <c r="CD8" s="120"/>
      <c r="CE8" s="123"/>
      <c r="CF8" s="119"/>
      <c r="CG8" s="120"/>
      <c r="CH8" s="123"/>
      <c r="CI8" s="119"/>
      <c r="CJ8" s="120"/>
      <c r="CK8" s="123"/>
      <c r="CL8" s="119"/>
      <c r="CM8" s="120"/>
      <c r="CN8" s="123"/>
      <c r="CO8" s="119"/>
      <c r="CP8" s="120"/>
      <c r="CQ8" s="123"/>
      <c r="CR8" s="119"/>
      <c r="CS8" s="120"/>
      <c r="CT8" s="123"/>
      <c r="CU8" s="119"/>
      <c r="CV8" s="120"/>
      <c r="CW8" s="126"/>
      <c r="CX8" s="123"/>
      <c r="CY8" s="119"/>
      <c r="CZ8" s="120"/>
      <c r="DA8" s="123"/>
      <c r="DB8" s="119"/>
      <c r="DC8" s="120"/>
      <c r="DD8" s="123"/>
      <c r="DE8" s="119"/>
      <c r="DF8" s="120"/>
      <c r="DG8" s="123"/>
      <c r="DH8" s="119"/>
      <c r="DI8" s="120"/>
      <c r="DJ8" s="125"/>
      <c r="DK8" s="123"/>
      <c r="DL8" s="119"/>
      <c r="DM8" s="120"/>
      <c r="DN8" s="123"/>
      <c r="DO8" s="119"/>
      <c r="DP8" s="120"/>
      <c r="DQ8" s="123"/>
      <c r="DR8" s="119"/>
      <c r="DS8" s="120"/>
      <c r="DT8" s="123"/>
      <c r="DU8" s="119"/>
      <c r="DV8" s="120"/>
      <c r="DW8" s="123"/>
      <c r="DX8" s="119"/>
      <c r="DY8" s="120"/>
      <c r="DZ8" s="123"/>
      <c r="EA8" s="119"/>
      <c r="EB8" s="120"/>
      <c r="EC8" s="123"/>
      <c r="ED8" s="119"/>
      <c r="EE8" s="120"/>
      <c r="EF8" s="124"/>
      <c r="EG8" s="123"/>
      <c r="EH8" s="119"/>
      <c r="EI8" s="120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2" customFormat="1" ht="34.5" customHeight="1" x14ac:dyDescent="0.3">
      <c r="A10" s="32">
        <v>1</v>
      </c>
      <c r="B10" s="33" t="s">
        <v>58</v>
      </c>
      <c r="C10" s="34">
        <v>15509.075500000001</v>
      </c>
      <c r="D10" s="34">
        <v>135593.58069999999</v>
      </c>
      <c r="E10" s="35">
        <f t="shared" ref="E10:G14" si="0">DK10+EG10-EC10</f>
        <v>5907427.2000000002</v>
      </c>
      <c r="F10" s="36">
        <f t="shared" si="0"/>
        <v>4922856</v>
      </c>
      <c r="G10" s="36">
        <f t="shared" si="0"/>
        <v>2913423.0947000002</v>
      </c>
      <c r="H10" s="36">
        <f>+G10/F10*100</f>
        <v>59.181562383705725</v>
      </c>
      <c r="I10" s="36">
        <f>G10/E10*100</f>
        <v>49.317968653088101</v>
      </c>
      <c r="J10" s="75">
        <f t="shared" ref="J10:L14" si="1">U10+Z10+AJ10+AO10+AT10+AY10+BN10+BV10+BY10+CB10+CE10+CH10+CN10+CQ10+CX10+DA10+DG10+AE10</f>
        <v>525972.29999999981</v>
      </c>
      <c r="K10" s="63">
        <f t="shared" si="1"/>
        <v>438310.24999999977</v>
      </c>
      <c r="L10" s="63">
        <f t="shared" si="1"/>
        <v>344175.15370000014</v>
      </c>
      <c r="M10" s="63">
        <f>+L10-K10</f>
        <v>-94135.096299999626</v>
      </c>
      <c r="N10" s="63">
        <f>+L10/K10*100</f>
        <v>78.523181627625718</v>
      </c>
      <c r="O10" s="63">
        <f>L10/J10*100</f>
        <v>65.43598468968807</v>
      </c>
      <c r="P10" s="75">
        <f t="shared" ref="P10:R14" si="2">U10+Z10+AE10</f>
        <v>91434.599999999802</v>
      </c>
      <c r="Q10" s="63">
        <f t="shared" si="2"/>
        <v>76195.49999999984</v>
      </c>
      <c r="R10" s="63">
        <f t="shared" si="2"/>
        <v>51124.203400000137</v>
      </c>
      <c r="S10" s="63">
        <f>+R10/Q10*100</f>
        <v>67.096092813880404</v>
      </c>
      <c r="T10" s="76">
        <f>R10/P10*100</f>
        <v>55.913410678233674</v>
      </c>
      <c r="U10" s="75">
        <v>17038.8</v>
      </c>
      <c r="V10" s="77">
        <f>+U10/12*10</f>
        <v>14198.999999999998</v>
      </c>
      <c r="W10" s="77">
        <v>1389.4290000000001</v>
      </c>
      <c r="X10" s="77">
        <f>+W10/V10*100</f>
        <v>9.7854003803084755</v>
      </c>
      <c r="Y10" s="77">
        <f t="shared" ref="Y10:Y16" si="3">W10/U10*100</f>
        <v>8.1545003169237287</v>
      </c>
      <c r="Z10" s="75">
        <v>2783.5</v>
      </c>
      <c r="AA10" s="77">
        <f t="shared" ref="AA10:AA14" si="4">+Z10/12*10</f>
        <v>2319.5833333333335</v>
      </c>
      <c r="AB10" s="77">
        <v>13088.614</v>
      </c>
      <c r="AC10" s="77">
        <f t="shared" ref="AC10:AC16" si="5">+AB10/AA10*100</f>
        <v>564.26573738099512</v>
      </c>
      <c r="AD10" s="77">
        <f>+AB10/Z10*100</f>
        <v>470.22144781749597</v>
      </c>
      <c r="AE10" s="75">
        <v>71612.299999999799</v>
      </c>
      <c r="AF10" s="77">
        <f t="shared" ref="AF10:AF14" si="6">+AE10/12*10</f>
        <v>59676.916666666504</v>
      </c>
      <c r="AG10" s="77">
        <v>36646.160400000139</v>
      </c>
      <c r="AH10" s="77">
        <f>+AG10/AF10*100</f>
        <v>61.407596851379289</v>
      </c>
      <c r="AI10" s="77">
        <f>AG10/AE10*100</f>
        <v>51.172997376149411</v>
      </c>
      <c r="AJ10" s="75">
        <v>190281.4</v>
      </c>
      <c r="AK10" s="77">
        <f t="shared" ref="AK10:AK14" si="7">+AJ10/12*10</f>
        <v>158567.83333333331</v>
      </c>
      <c r="AL10" s="77">
        <v>122227.19</v>
      </c>
      <c r="AM10" s="77">
        <f>+AL10/AK10*100</f>
        <v>77.081957563902733</v>
      </c>
      <c r="AN10" s="77">
        <f>AL10/AJ10*100</f>
        <v>64.234964636585616</v>
      </c>
      <c r="AO10" s="75">
        <v>6474</v>
      </c>
      <c r="AP10" s="77">
        <f t="shared" ref="AP10:AP14" si="8">+AO10/12*10</f>
        <v>5395</v>
      </c>
      <c r="AQ10" s="77">
        <v>5463.241</v>
      </c>
      <c r="AR10" s="77">
        <f>+AQ10/AP10*100</f>
        <v>101.26489341983319</v>
      </c>
      <c r="AS10" s="77">
        <f>AQ10/AO10*100</f>
        <v>84.387411183194317</v>
      </c>
      <c r="AT10" s="75">
        <v>7600</v>
      </c>
      <c r="AU10" s="77">
        <f t="shared" ref="AU10:AU14" si="9">+AT10/12*10</f>
        <v>6333.3333333333339</v>
      </c>
      <c r="AV10" s="77">
        <v>7239.2</v>
      </c>
      <c r="AW10" s="77">
        <f>+AV10/AU10*100</f>
        <v>114.30315789473681</v>
      </c>
      <c r="AX10" s="77">
        <f>AV10/AT10*100</f>
        <v>95.252631578947373</v>
      </c>
      <c r="AY10" s="75">
        <v>0</v>
      </c>
      <c r="AZ10" s="77">
        <f t="shared" ref="AZ10:AZ14" si="10">+AY10/12*10</f>
        <v>0</v>
      </c>
      <c r="BA10" s="77">
        <v>0</v>
      </c>
      <c r="BB10" s="75">
        <v>0</v>
      </c>
      <c r="BC10" s="77">
        <f t="shared" ref="BC10:BC14" si="11">+BB10/12*10</f>
        <v>0</v>
      </c>
      <c r="BD10" s="77">
        <v>0</v>
      </c>
      <c r="BE10" s="75">
        <v>2049380.6</v>
      </c>
      <c r="BF10" s="77">
        <f t="shared" ref="BF10:BF14" si="12">+BE10/12*10</f>
        <v>1707817.1666666667</v>
      </c>
      <c r="BG10" s="77">
        <v>1537035.5</v>
      </c>
      <c r="BH10" s="75">
        <v>3703.9</v>
      </c>
      <c r="BI10" s="77">
        <f t="shared" ref="BI10:BI14" si="13">+BH10/12*10</f>
        <v>3086.5833333333335</v>
      </c>
      <c r="BJ10" s="77">
        <v>3271.7</v>
      </c>
      <c r="BK10" s="75">
        <v>0</v>
      </c>
      <c r="BL10" s="77">
        <f t="shared" ref="BL10:BL14" si="14">+BK10/12*10</f>
        <v>0</v>
      </c>
      <c r="BM10" s="77">
        <v>0</v>
      </c>
      <c r="BN10" s="75">
        <v>0</v>
      </c>
      <c r="BO10" s="77">
        <f t="shared" ref="BO10:BO14" si="15">+BN10/12*10</f>
        <v>0</v>
      </c>
      <c r="BP10" s="77">
        <v>0</v>
      </c>
      <c r="BQ10" s="75">
        <f t="shared" ref="BQ10:BS14" si="16">BV10+BY10+CB10+CE10</f>
        <v>170166.9</v>
      </c>
      <c r="BR10" s="77">
        <f t="shared" si="16"/>
        <v>141805.75</v>
      </c>
      <c r="BS10" s="77">
        <f>BX10+CA10+CD10+CG10</f>
        <v>115674.71889999999</v>
      </c>
      <c r="BT10" s="77">
        <f>+BS10/BR10*100</f>
        <v>81.572657596747661</v>
      </c>
      <c r="BU10" s="77">
        <f>BS10/BQ10*100</f>
        <v>67.977214663956389</v>
      </c>
      <c r="BV10" s="75">
        <v>108156.5</v>
      </c>
      <c r="BW10" s="77">
        <f t="shared" ref="BW10:BW14" si="17">+BV10/12*10</f>
        <v>90130.416666666657</v>
      </c>
      <c r="BX10" s="77">
        <v>55563.209900000002</v>
      </c>
      <c r="BY10" s="75">
        <v>36486.400000000001</v>
      </c>
      <c r="BZ10" s="77">
        <f t="shared" ref="BZ10:BZ14" si="18">+BY10/12*10</f>
        <v>30405.333333333332</v>
      </c>
      <c r="CA10" s="77">
        <v>38280.578000000001</v>
      </c>
      <c r="CB10" s="75">
        <v>0</v>
      </c>
      <c r="CC10" s="77">
        <f t="shared" ref="CC10:CC14" si="19">+CB10/12*10</f>
        <v>0</v>
      </c>
      <c r="CD10" s="77">
        <v>0</v>
      </c>
      <c r="CE10" s="75">
        <v>25524</v>
      </c>
      <c r="CF10" s="77">
        <f t="shared" ref="CF10:CF14" si="20">+CE10/12*10</f>
        <v>21270</v>
      </c>
      <c r="CG10" s="77">
        <v>21830.931</v>
      </c>
      <c r="CH10" s="75">
        <v>0</v>
      </c>
      <c r="CI10" s="77">
        <f t="shared" ref="CI10:CI14" si="21">+CH10/12*10</f>
        <v>0</v>
      </c>
      <c r="CJ10" s="77">
        <v>0</v>
      </c>
      <c r="CK10" s="75">
        <v>2227.1999999999998</v>
      </c>
      <c r="CL10" s="77">
        <f t="shared" ref="CL10:CL14" si="22">+CK10/12*10</f>
        <v>1856</v>
      </c>
      <c r="CM10" s="77">
        <v>1559.44</v>
      </c>
      <c r="CN10" s="75">
        <v>0</v>
      </c>
      <c r="CO10" s="77">
        <f t="shared" ref="CO10:CO14" si="23">+CN10/12*10</f>
        <v>0</v>
      </c>
      <c r="CP10" s="77">
        <v>0</v>
      </c>
      <c r="CQ10" s="75">
        <v>50015.4</v>
      </c>
      <c r="CR10" s="77">
        <f t="shared" ref="CR10:CR14" si="24">+CQ10/12*10</f>
        <v>41679.5</v>
      </c>
      <c r="CS10" s="77">
        <v>26598.4375</v>
      </c>
      <c r="CT10" s="75">
        <v>28165.4</v>
      </c>
      <c r="CU10" s="77">
        <f t="shared" ref="CU10:CU14" si="25">+CT10/12*10</f>
        <v>23471.166666666668</v>
      </c>
      <c r="CV10" s="77">
        <v>10872.967500000001</v>
      </c>
      <c r="CW10" s="77">
        <f>+CV10/CU10*100</f>
        <v>46.32478501991806</v>
      </c>
      <c r="CX10" s="35">
        <v>0</v>
      </c>
      <c r="CY10" s="39">
        <f t="shared" ref="CY10:CY14" si="26">+CX10/12*10</f>
        <v>0</v>
      </c>
      <c r="CZ10" s="34">
        <v>5464.4939999999997</v>
      </c>
      <c r="DA10" s="35">
        <v>0</v>
      </c>
      <c r="DB10" s="39">
        <f t="shared" ref="DB10:DB14" si="27">+DA10/12*10</f>
        <v>0</v>
      </c>
      <c r="DC10" s="34">
        <v>300</v>
      </c>
      <c r="DD10" s="35">
        <v>0</v>
      </c>
      <c r="DE10" s="39">
        <f t="shared" ref="DE10:DE14" si="28">+DD10/12*10</f>
        <v>0</v>
      </c>
      <c r="DF10" s="34">
        <v>0</v>
      </c>
      <c r="DG10" s="35">
        <v>10000</v>
      </c>
      <c r="DH10" s="39">
        <f t="shared" ref="DH10:DH14" si="29">+DG10/12*10</f>
        <v>8333.3333333333339</v>
      </c>
      <c r="DI10" s="34">
        <v>10083.668900000001</v>
      </c>
      <c r="DJ10" s="34">
        <v>0</v>
      </c>
      <c r="DK10" s="35">
        <f t="shared" ref="DK10:DM14" si="30">U10+Z10+AJ10+AO10+AT10+AY10+BB10+BE10+BH10+BK10+BN10+BV10+BY10+CB10+CE10+CH10+CK10+CN10+CQ10+CX10+DA10+DD10+DG10+AE10</f>
        <v>2581284</v>
      </c>
      <c r="DL10" s="34">
        <f t="shared" si="30"/>
        <v>2151069.9999999995</v>
      </c>
      <c r="DM10" s="34">
        <f t="shared" si="30"/>
        <v>1886041.7937</v>
      </c>
      <c r="DN10" s="35">
        <v>50000</v>
      </c>
      <c r="DO10" s="39">
        <f t="shared" ref="DO10:DO14" si="31">+DN10/12*10</f>
        <v>41666.666666666672</v>
      </c>
      <c r="DP10" s="34">
        <v>250</v>
      </c>
      <c r="DQ10" s="35">
        <v>3276143.2</v>
      </c>
      <c r="DR10" s="39">
        <f t="shared" ref="DR10:DR14" si="32">+DQ10/12*10</f>
        <v>2730119.3333333335</v>
      </c>
      <c r="DS10" s="34">
        <v>1023681.301</v>
      </c>
      <c r="DT10" s="35">
        <v>0</v>
      </c>
      <c r="DU10" s="39">
        <f t="shared" ref="DU10:DU14" si="33">+DT10/12*10</f>
        <v>0</v>
      </c>
      <c r="DV10" s="34">
        <v>0</v>
      </c>
      <c r="DW10" s="35">
        <v>0</v>
      </c>
      <c r="DX10" s="39">
        <f t="shared" ref="DX10:DX14" si="34">+DW10/12*10</f>
        <v>0</v>
      </c>
      <c r="DY10" s="34">
        <v>3450</v>
      </c>
      <c r="DZ10" s="35">
        <v>0</v>
      </c>
      <c r="EA10" s="39">
        <f t="shared" ref="EA10:EA14" si="35">+DZ10/12*10</f>
        <v>0</v>
      </c>
      <c r="EB10" s="34">
        <v>0</v>
      </c>
      <c r="EC10" s="35">
        <v>792300</v>
      </c>
      <c r="ED10" s="39">
        <f t="shared" ref="ED10:ED14" si="36">+EC10/12*10</f>
        <v>660250</v>
      </c>
      <c r="EE10" s="34">
        <v>245958.5914</v>
      </c>
      <c r="EF10" s="34">
        <v>0</v>
      </c>
      <c r="EG10" s="35">
        <f t="shared" ref="EG10:EH14" si="37">DN10+DQ10+DT10+DW10+DZ10+EC10</f>
        <v>4118443.2</v>
      </c>
      <c r="EH10" s="34">
        <f t="shared" si="37"/>
        <v>3432036</v>
      </c>
      <c r="EI10" s="34">
        <f>DP10+DS10+DV10+DY10+EB10+EE10+EF10</f>
        <v>1273339.8924</v>
      </c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</row>
    <row r="11" spans="1:255" s="42" customFormat="1" ht="34.5" customHeight="1" x14ac:dyDescent="0.3">
      <c r="A11" s="32">
        <v>2</v>
      </c>
      <c r="B11" s="33" t="s">
        <v>59</v>
      </c>
      <c r="C11" s="34">
        <v>37895.657299999999</v>
      </c>
      <c r="D11" s="34">
        <v>223769.28570000001</v>
      </c>
      <c r="E11" s="35">
        <f t="shared" si="0"/>
        <v>3004096.4599999995</v>
      </c>
      <c r="F11" s="36">
        <f t="shared" si="0"/>
        <v>2503413.7166666668</v>
      </c>
      <c r="G11" s="36">
        <f t="shared" si="0"/>
        <v>2183502.0268999999</v>
      </c>
      <c r="H11" s="36">
        <f t="shared" ref="H11:H16" si="38">+G11/F11*100</f>
        <v>87.220981988041743</v>
      </c>
      <c r="I11" s="36">
        <f>G11/E11*100</f>
        <v>72.684151656701474</v>
      </c>
      <c r="J11" s="75">
        <f t="shared" si="1"/>
        <v>859161.49499999988</v>
      </c>
      <c r="K11" s="63">
        <f t="shared" si="1"/>
        <v>715967.91249999998</v>
      </c>
      <c r="L11" s="63">
        <f t="shared" si="1"/>
        <v>574181.05290000048</v>
      </c>
      <c r="M11" s="63">
        <f>+L11-K11</f>
        <v>-141786.8595999995</v>
      </c>
      <c r="N11" s="63">
        <f>+L11/K11*100</f>
        <v>80.196478483943295</v>
      </c>
      <c r="O11" s="63">
        <f>L11/J11*100</f>
        <v>66.830398736619429</v>
      </c>
      <c r="P11" s="75">
        <f t="shared" si="2"/>
        <v>153870.40000000002</v>
      </c>
      <c r="Q11" s="63">
        <f t="shared" si="2"/>
        <v>128225.33333333333</v>
      </c>
      <c r="R11" s="63">
        <f t="shared" si="2"/>
        <v>82982.860700000369</v>
      </c>
      <c r="S11" s="63">
        <f t="shared" ref="S11:S16" si="39">+R11/Q11*100</f>
        <v>64.71643203631136</v>
      </c>
      <c r="T11" s="76">
        <f>R11/P11*100</f>
        <v>53.930360030259465</v>
      </c>
      <c r="U11" s="75">
        <v>15489.9</v>
      </c>
      <c r="V11" s="77">
        <f t="shared" ref="V11:V14" si="40">+U11/12*10</f>
        <v>12908.25</v>
      </c>
      <c r="W11" s="77">
        <v>6693.1826000000001</v>
      </c>
      <c r="X11" s="77">
        <f t="shared" ref="X11:X16" si="41">+W11/V11*100</f>
        <v>51.851975287122578</v>
      </c>
      <c r="Y11" s="77">
        <f t="shared" si="3"/>
        <v>43.209979405935485</v>
      </c>
      <c r="Z11" s="75">
        <v>35169.9</v>
      </c>
      <c r="AA11" s="77">
        <f t="shared" si="4"/>
        <v>29308.250000000004</v>
      </c>
      <c r="AB11" s="77">
        <v>29702.315600000002</v>
      </c>
      <c r="AC11" s="77">
        <f t="shared" si="5"/>
        <v>101.34455520203356</v>
      </c>
      <c r="AD11" s="77">
        <f t="shared" ref="AD11:AD16" si="42">+AB11/Z11*100</f>
        <v>84.453796001694641</v>
      </c>
      <c r="AE11" s="75">
        <v>103210.6</v>
      </c>
      <c r="AF11" s="77">
        <f t="shared" si="6"/>
        <v>86008.833333333328</v>
      </c>
      <c r="AG11" s="77">
        <v>46587.362500000374</v>
      </c>
      <c r="AH11" s="77">
        <f>+AG11/AF11*100</f>
        <v>54.165788203925224</v>
      </c>
      <c r="AI11" s="77">
        <f>AG11/AE11*100</f>
        <v>45.138156836604352</v>
      </c>
      <c r="AJ11" s="75">
        <v>391343.6</v>
      </c>
      <c r="AK11" s="77">
        <f t="shared" si="7"/>
        <v>326119.66666666663</v>
      </c>
      <c r="AL11" s="77">
        <v>213621.6991</v>
      </c>
      <c r="AM11" s="77">
        <f>+AL11/AK11*100</f>
        <v>65.50408360325811</v>
      </c>
      <c r="AN11" s="77">
        <f>AL11/AJ11*100</f>
        <v>54.586736336048425</v>
      </c>
      <c r="AO11" s="75">
        <v>8600</v>
      </c>
      <c r="AP11" s="77">
        <f t="shared" si="8"/>
        <v>7166.6666666666661</v>
      </c>
      <c r="AQ11" s="77">
        <v>7992.0019000000002</v>
      </c>
      <c r="AR11" s="77">
        <f>+AQ11/AP11*100</f>
        <v>111.51630558139536</v>
      </c>
      <c r="AS11" s="77">
        <f>AQ11/AO11*100</f>
        <v>92.930254651162798</v>
      </c>
      <c r="AT11" s="75">
        <v>14000</v>
      </c>
      <c r="AU11" s="77">
        <f t="shared" si="9"/>
        <v>11666.666666666668</v>
      </c>
      <c r="AV11" s="77">
        <v>12342.05</v>
      </c>
      <c r="AW11" s="77">
        <f>+AV11/AU11*100</f>
        <v>105.78899999999997</v>
      </c>
      <c r="AX11" s="77">
        <f>AV11/AT11*100</f>
        <v>88.157499999999999</v>
      </c>
      <c r="AY11" s="75">
        <v>0</v>
      </c>
      <c r="AZ11" s="77">
        <f t="shared" si="10"/>
        <v>0</v>
      </c>
      <c r="BA11" s="77">
        <v>0</v>
      </c>
      <c r="BB11" s="75">
        <v>0</v>
      </c>
      <c r="BC11" s="77">
        <f t="shared" si="11"/>
        <v>0</v>
      </c>
      <c r="BD11" s="77">
        <v>0</v>
      </c>
      <c r="BE11" s="75">
        <v>1819359.7</v>
      </c>
      <c r="BF11" s="77">
        <f t="shared" si="12"/>
        <v>1516133.0833333333</v>
      </c>
      <c r="BG11" s="77">
        <v>1364519.7</v>
      </c>
      <c r="BH11" s="75">
        <v>10374.9</v>
      </c>
      <c r="BI11" s="77">
        <f t="shared" si="13"/>
        <v>8645.75</v>
      </c>
      <c r="BJ11" s="77">
        <v>9137.0079999999998</v>
      </c>
      <c r="BK11" s="75">
        <v>0</v>
      </c>
      <c r="BL11" s="77">
        <f t="shared" si="14"/>
        <v>0</v>
      </c>
      <c r="BM11" s="77">
        <v>0</v>
      </c>
      <c r="BN11" s="75">
        <v>0</v>
      </c>
      <c r="BO11" s="77">
        <f t="shared" si="15"/>
        <v>0</v>
      </c>
      <c r="BP11" s="77">
        <v>0</v>
      </c>
      <c r="BQ11" s="75">
        <f t="shared" si="16"/>
        <v>50009.4</v>
      </c>
      <c r="BR11" s="77">
        <f t="shared" si="16"/>
        <v>41674.499999999993</v>
      </c>
      <c r="BS11" s="77">
        <f t="shared" si="16"/>
        <v>24689.91</v>
      </c>
      <c r="BT11" s="77">
        <f t="shared" ref="BT11:BT16" si="43">+BS11/BR11*100</f>
        <v>59.244646006550781</v>
      </c>
      <c r="BU11" s="77">
        <f>BS11/BQ11*100</f>
        <v>49.370538338792308</v>
      </c>
      <c r="BV11" s="75">
        <v>36432.5</v>
      </c>
      <c r="BW11" s="77">
        <f t="shared" si="17"/>
        <v>30360.416666666664</v>
      </c>
      <c r="BX11" s="77">
        <v>10987.466</v>
      </c>
      <c r="BY11" s="75">
        <v>8818.1</v>
      </c>
      <c r="BZ11" s="77">
        <f t="shared" si="18"/>
        <v>7348.416666666667</v>
      </c>
      <c r="CA11" s="77">
        <v>3505.8</v>
      </c>
      <c r="CB11" s="75">
        <v>2000</v>
      </c>
      <c r="CC11" s="77">
        <f t="shared" si="19"/>
        <v>1666.6666666666665</v>
      </c>
      <c r="CD11" s="77">
        <v>1912.944</v>
      </c>
      <c r="CE11" s="75">
        <v>2758.8</v>
      </c>
      <c r="CF11" s="77">
        <f t="shared" si="20"/>
        <v>2299</v>
      </c>
      <c r="CG11" s="77">
        <v>8283.7000000000007</v>
      </c>
      <c r="CH11" s="75">
        <v>0</v>
      </c>
      <c r="CI11" s="77">
        <f t="shared" si="21"/>
        <v>0</v>
      </c>
      <c r="CJ11" s="77">
        <v>0</v>
      </c>
      <c r="CK11" s="75">
        <v>4454.3999999999996</v>
      </c>
      <c r="CL11" s="77">
        <f t="shared" si="22"/>
        <v>3712</v>
      </c>
      <c r="CM11" s="77">
        <v>3118.08</v>
      </c>
      <c r="CN11" s="75">
        <v>0</v>
      </c>
      <c r="CO11" s="77">
        <f t="shared" si="23"/>
        <v>0</v>
      </c>
      <c r="CP11" s="77">
        <v>0</v>
      </c>
      <c r="CQ11" s="75">
        <v>194247.9</v>
      </c>
      <c r="CR11" s="77">
        <f t="shared" si="24"/>
        <v>161873.25</v>
      </c>
      <c r="CS11" s="77">
        <v>134541.359</v>
      </c>
      <c r="CT11" s="75">
        <v>70137.899999999994</v>
      </c>
      <c r="CU11" s="77">
        <f t="shared" si="25"/>
        <v>58448.25</v>
      </c>
      <c r="CV11" s="77">
        <v>43398.248</v>
      </c>
      <c r="CW11" s="77">
        <f t="shared" ref="CW11:CW16" si="44">+CV11/CU11*100</f>
        <v>74.250722647812381</v>
      </c>
      <c r="CX11" s="35">
        <v>8000</v>
      </c>
      <c r="CY11" s="39">
        <f t="shared" si="26"/>
        <v>6666.6666666666661</v>
      </c>
      <c r="CZ11" s="34">
        <v>9175.0249999999996</v>
      </c>
      <c r="DA11" s="35">
        <v>1100</v>
      </c>
      <c r="DB11" s="39">
        <f t="shared" si="27"/>
        <v>916.66666666666674</v>
      </c>
      <c r="DC11" s="34">
        <v>500</v>
      </c>
      <c r="DD11" s="35">
        <v>4462</v>
      </c>
      <c r="DE11" s="39">
        <f t="shared" si="28"/>
        <v>3718.333333333333</v>
      </c>
      <c r="DF11" s="34">
        <v>3814</v>
      </c>
      <c r="DG11" s="35">
        <v>37990.195</v>
      </c>
      <c r="DH11" s="39">
        <f t="shared" si="29"/>
        <v>31658.495833333331</v>
      </c>
      <c r="DI11" s="34">
        <v>88336.147200000007</v>
      </c>
      <c r="DJ11" s="34">
        <v>0</v>
      </c>
      <c r="DK11" s="35">
        <f t="shared" si="30"/>
        <v>2697812.4949999996</v>
      </c>
      <c r="DL11" s="34">
        <f t="shared" si="30"/>
        <v>2248177.0791666666</v>
      </c>
      <c r="DM11" s="34">
        <f t="shared" si="30"/>
        <v>1954769.8409</v>
      </c>
      <c r="DN11" s="35">
        <v>0</v>
      </c>
      <c r="DO11" s="39">
        <f t="shared" si="31"/>
        <v>0</v>
      </c>
      <c r="DP11" s="34">
        <v>0</v>
      </c>
      <c r="DQ11" s="35">
        <v>302833.96500000003</v>
      </c>
      <c r="DR11" s="39">
        <f t="shared" si="32"/>
        <v>252361.63750000004</v>
      </c>
      <c r="DS11" s="34">
        <v>228732.18599999999</v>
      </c>
      <c r="DT11" s="35">
        <v>0</v>
      </c>
      <c r="DU11" s="39">
        <f t="shared" si="33"/>
        <v>0</v>
      </c>
      <c r="DV11" s="34">
        <v>0</v>
      </c>
      <c r="DW11" s="35">
        <v>3450</v>
      </c>
      <c r="DX11" s="39">
        <f t="shared" si="34"/>
        <v>2875</v>
      </c>
      <c r="DY11" s="34">
        <v>0</v>
      </c>
      <c r="DZ11" s="35">
        <v>0</v>
      </c>
      <c r="EA11" s="39">
        <f t="shared" si="35"/>
        <v>0</v>
      </c>
      <c r="EB11" s="34">
        <v>0</v>
      </c>
      <c r="EC11" s="35">
        <v>184881.95809999999</v>
      </c>
      <c r="ED11" s="39">
        <f t="shared" si="36"/>
        <v>154068.29841666666</v>
      </c>
      <c r="EE11" s="34">
        <v>176605</v>
      </c>
      <c r="EF11" s="34">
        <v>0</v>
      </c>
      <c r="EG11" s="35">
        <f t="shared" si="37"/>
        <v>491165.92310000001</v>
      </c>
      <c r="EH11" s="34">
        <f t="shared" si="37"/>
        <v>409304.9359166667</v>
      </c>
      <c r="EI11" s="34">
        <f>DP11+DS11+DV11+DY11+EB11+EE11+EF11</f>
        <v>405337.18599999999</v>
      </c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</row>
    <row r="12" spans="1:255" s="42" customFormat="1" ht="34.5" customHeight="1" x14ac:dyDescent="0.3">
      <c r="A12" s="32">
        <v>3</v>
      </c>
      <c r="B12" s="33" t="s">
        <v>60</v>
      </c>
      <c r="C12" s="34">
        <v>7520.6185999999998</v>
      </c>
      <c r="D12" s="34">
        <v>13290.369699999999</v>
      </c>
      <c r="E12" s="35">
        <f t="shared" si="0"/>
        <v>1088676.7000000002</v>
      </c>
      <c r="F12" s="36">
        <f t="shared" si="0"/>
        <v>907230.58333333349</v>
      </c>
      <c r="G12" s="36">
        <f t="shared" si="0"/>
        <v>802187.9227</v>
      </c>
      <c r="H12" s="36">
        <f t="shared" si="38"/>
        <v>88.421613803253052</v>
      </c>
      <c r="I12" s="36">
        <f>G12/E12*100</f>
        <v>73.684678169377548</v>
      </c>
      <c r="J12" s="75">
        <f t="shared" si="1"/>
        <v>257215.4</v>
      </c>
      <c r="K12" s="63">
        <f t="shared" si="1"/>
        <v>214346.16666666669</v>
      </c>
      <c r="L12" s="63">
        <f t="shared" si="1"/>
        <v>165242.12269999995</v>
      </c>
      <c r="M12" s="63">
        <f>+L12-K12</f>
        <v>-49104.043966666737</v>
      </c>
      <c r="N12" s="63">
        <f>+L12/K12*100</f>
        <v>77.091242297311865</v>
      </c>
      <c r="O12" s="63">
        <f>L12/J12*100</f>
        <v>64.242701914426576</v>
      </c>
      <c r="P12" s="75">
        <f t="shared" si="2"/>
        <v>40877</v>
      </c>
      <c r="Q12" s="63">
        <f t="shared" si="2"/>
        <v>34064.166666666672</v>
      </c>
      <c r="R12" s="63">
        <f t="shared" si="2"/>
        <v>34370.29499999994</v>
      </c>
      <c r="S12" s="63">
        <f t="shared" si="39"/>
        <v>100.89868141008371</v>
      </c>
      <c r="T12" s="76">
        <f>R12/P12*100</f>
        <v>84.082234508403104</v>
      </c>
      <c r="U12" s="75">
        <v>107</v>
      </c>
      <c r="V12" s="77">
        <f t="shared" si="40"/>
        <v>89.166666666666657</v>
      </c>
      <c r="W12" s="77">
        <v>8.6959999999999997</v>
      </c>
      <c r="X12" s="77">
        <f t="shared" si="41"/>
        <v>9.7525233644859828</v>
      </c>
      <c r="Y12" s="77">
        <f t="shared" si="3"/>
        <v>8.1271028037383175</v>
      </c>
      <c r="Z12" s="75">
        <v>8660</v>
      </c>
      <c r="AA12" s="77">
        <f t="shared" si="4"/>
        <v>7216.6666666666661</v>
      </c>
      <c r="AB12" s="77">
        <v>8415.3181999999997</v>
      </c>
      <c r="AC12" s="77">
        <f t="shared" si="5"/>
        <v>116.60949006928408</v>
      </c>
      <c r="AD12" s="77">
        <f t="shared" si="42"/>
        <v>97.174575057736718</v>
      </c>
      <c r="AE12" s="75">
        <v>32110</v>
      </c>
      <c r="AF12" s="77">
        <f t="shared" si="6"/>
        <v>26758.333333333336</v>
      </c>
      <c r="AG12" s="77">
        <v>25946.280799999942</v>
      </c>
      <c r="AH12" s="77">
        <f>+AG12/AF12*100</f>
        <v>96.965235004671214</v>
      </c>
      <c r="AI12" s="77">
        <f>AG12/AE12*100</f>
        <v>80.80436250389269</v>
      </c>
      <c r="AJ12" s="75">
        <v>60182</v>
      </c>
      <c r="AK12" s="77">
        <f t="shared" si="7"/>
        <v>50151.666666666672</v>
      </c>
      <c r="AL12" s="77">
        <v>46352.367899999997</v>
      </c>
      <c r="AM12" s="77">
        <f>+AL12/AK12*100</f>
        <v>92.42438184174668</v>
      </c>
      <c r="AN12" s="77">
        <f>AL12/AJ12*100</f>
        <v>77.020318201455581</v>
      </c>
      <c r="AO12" s="75">
        <v>4898.3999999999996</v>
      </c>
      <c r="AP12" s="77">
        <f t="shared" si="8"/>
        <v>4082</v>
      </c>
      <c r="AQ12" s="77">
        <v>6535.1450000000004</v>
      </c>
      <c r="AR12" s="77">
        <f>+AQ12/AP12*100</f>
        <v>160.09664380205783</v>
      </c>
      <c r="AS12" s="77">
        <f>AQ12/AO12*100</f>
        <v>133.41386983504819</v>
      </c>
      <c r="AT12" s="75">
        <v>600</v>
      </c>
      <c r="AU12" s="77">
        <f t="shared" si="9"/>
        <v>500</v>
      </c>
      <c r="AV12" s="77">
        <v>1051.4000000000001</v>
      </c>
      <c r="AW12" s="77">
        <f>+AV12/AU12*100</f>
        <v>210.28000000000003</v>
      </c>
      <c r="AX12" s="77">
        <f>AV12/AT12*100</f>
        <v>175.23333333333335</v>
      </c>
      <c r="AY12" s="75">
        <v>0</v>
      </c>
      <c r="AZ12" s="77">
        <f t="shared" si="10"/>
        <v>0</v>
      </c>
      <c r="BA12" s="77">
        <v>0</v>
      </c>
      <c r="BB12" s="75">
        <v>0</v>
      </c>
      <c r="BC12" s="77">
        <f t="shared" si="11"/>
        <v>0</v>
      </c>
      <c r="BD12" s="77">
        <v>0</v>
      </c>
      <c r="BE12" s="75">
        <v>711523.4</v>
      </c>
      <c r="BF12" s="77">
        <f t="shared" si="12"/>
        <v>592936.16666666674</v>
      </c>
      <c r="BG12" s="77">
        <v>533642.4</v>
      </c>
      <c r="BH12" s="75">
        <v>1089</v>
      </c>
      <c r="BI12" s="77">
        <f t="shared" si="13"/>
        <v>907.5</v>
      </c>
      <c r="BJ12" s="77">
        <v>962.2</v>
      </c>
      <c r="BK12" s="75">
        <v>0</v>
      </c>
      <c r="BL12" s="77">
        <f t="shared" si="14"/>
        <v>0</v>
      </c>
      <c r="BM12" s="77">
        <v>0</v>
      </c>
      <c r="BN12" s="75">
        <v>0</v>
      </c>
      <c r="BO12" s="77">
        <f t="shared" si="15"/>
        <v>0</v>
      </c>
      <c r="BP12" s="77">
        <v>0</v>
      </c>
      <c r="BQ12" s="75">
        <f t="shared" si="16"/>
        <v>74748</v>
      </c>
      <c r="BR12" s="77">
        <f t="shared" si="16"/>
        <v>62289.999999999993</v>
      </c>
      <c r="BS12" s="77">
        <f t="shared" si="16"/>
        <v>29586.364600000001</v>
      </c>
      <c r="BT12" s="77">
        <f t="shared" si="43"/>
        <v>47.497775886980257</v>
      </c>
      <c r="BU12" s="77">
        <f>BS12/BQ12*100</f>
        <v>39.581479905816877</v>
      </c>
      <c r="BV12" s="75">
        <v>69748</v>
      </c>
      <c r="BW12" s="77">
        <f t="shared" si="17"/>
        <v>58123.333333333328</v>
      </c>
      <c r="BX12" s="77">
        <v>26740.018</v>
      </c>
      <c r="BY12" s="75">
        <v>0</v>
      </c>
      <c r="BZ12" s="77">
        <f t="shared" si="18"/>
        <v>0</v>
      </c>
      <c r="CA12" s="77">
        <v>0</v>
      </c>
      <c r="CB12" s="75">
        <v>0</v>
      </c>
      <c r="CC12" s="77">
        <f t="shared" si="19"/>
        <v>0</v>
      </c>
      <c r="CD12" s="77">
        <v>0</v>
      </c>
      <c r="CE12" s="75">
        <v>5000</v>
      </c>
      <c r="CF12" s="77">
        <f t="shared" si="20"/>
        <v>4166.666666666667</v>
      </c>
      <c r="CG12" s="77">
        <v>2846.3465999999999</v>
      </c>
      <c r="CH12" s="75">
        <v>0</v>
      </c>
      <c r="CI12" s="77">
        <f t="shared" si="21"/>
        <v>0</v>
      </c>
      <c r="CJ12" s="77">
        <v>0</v>
      </c>
      <c r="CK12" s="75">
        <v>1999</v>
      </c>
      <c r="CL12" s="77">
        <f t="shared" si="22"/>
        <v>1665.8333333333335</v>
      </c>
      <c r="CM12" s="77">
        <v>1399.3</v>
      </c>
      <c r="CN12" s="75">
        <v>0</v>
      </c>
      <c r="CO12" s="77">
        <f t="shared" si="23"/>
        <v>0</v>
      </c>
      <c r="CP12" s="77">
        <v>0</v>
      </c>
      <c r="CQ12" s="75">
        <v>47901</v>
      </c>
      <c r="CR12" s="77">
        <f t="shared" si="24"/>
        <v>39917.5</v>
      </c>
      <c r="CS12" s="77">
        <v>32714.312000000002</v>
      </c>
      <c r="CT12" s="75">
        <v>19150</v>
      </c>
      <c r="CU12" s="77">
        <f t="shared" si="25"/>
        <v>15958.333333333332</v>
      </c>
      <c r="CV12" s="77">
        <v>15150.012000000001</v>
      </c>
      <c r="CW12" s="77">
        <f t="shared" si="44"/>
        <v>94.934801044386433</v>
      </c>
      <c r="CX12" s="35">
        <v>0</v>
      </c>
      <c r="CY12" s="39">
        <f t="shared" si="26"/>
        <v>0</v>
      </c>
      <c r="CZ12" s="34">
        <v>340.19</v>
      </c>
      <c r="DA12" s="35">
        <v>3000</v>
      </c>
      <c r="DB12" s="39">
        <f t="shared" si="27"/>
        <v>2500</v>
      </c>
      <c r="DC12" s="34">
        <v>0</v>
      </c>
      <c r="DD12" s="35">
        <v>20000</v>
      </c>
      <c r="DE12" s="39">
        <f t="shared" si="28"/>
        <v>16666.666666666668</v>
      </c>
      <c r="DF12" s="34">
        <v>0</v>
      </c>
      <c r="DG12" s="35">
        <v>25009</v>
      </c>
      <c r="DH12" s="39">
        <f t="shared" si="29"/>
        <v>20840.833333333336</v>
      </c>
      <c r="DI12" s="34">
        <v>14292.048199999999</v>
      </c>
      <c r="DJ12" s="34">
        <v>0</v>
      </c>
      <c r="DK12" s="35">
        <f t="shared" si="30"/>
        <v>991826.8</v>
      </c>
      <c r="DL12" s="34">
        <f t="shared" si="30"/>
        <v>826522.33333333349</v>
      </c>
      <c r="DM12" s="34">
        <f t="shared" si="30"/>
        <v>701246.02269999997</v>
      </c>
      <c r="DN12" s="35">
        <v>0</v>
      </c>
      <c r="DO12" s="39">
        <f t="shared" si="31"/>
        <v>0</v>
      </c>
      <c r="DP12" s="34">
        <v>0</v>
      </c>
      <c r="DQ12" s="35">
        <v>96849.9</v>
      </c>
      <c r="DR12" s="39">
        <f t="shared" si="32"/>
        <v>80708.25</v>
      </c>
      <c r="DS12" s="34">
        <v>96849.9</v>
      </c>
      <c r="DT12" s="35">
        <v>0</v>
      </c>
      <c r="DU12" s="39">
        <f t="shared" si="33"/>
        <v>0</v>
      </c>
      <c r="DV12" s="34">
        <v>0</v>
      </c>
      <c r="DW12" s="35">
        <v>0</v>
      </c>
      <c r="DX12" s="39">
        <f t="shared" si="34"/>
        <v>0</v>
      </c>
      <c r="DY12" s="34">
        <v>4092</v>
      </c>
      <c r="DZ12" s="35">
        <v>0</v>
      </c>
      <c r="EA12" s="39">
        <f t="shared" si="35"/>
        <v>0</v>
      </c>
      <c r="EB12" s="34">
        <v>0</v>
      </c>
      <c r="EC12" s="35">
        <v>1182360</v>
      </c>
      <c r="ED12" s="39">
        <f t="shared" si="36"/>
        <v>985300</v>
      </c>
      <c r="EE12" s="34">
        <v>0</v>
      </c>
      <c r="EF12" s="34">
        <v>0</v>
      </c>
      <c r="EG12" s="35">
        <f t="shared" si="37"/>
        <v>1279209.8999999999</v>
      </c>
      <c r="EH12" s="34">
        <f t="shared" si="37"/>
        <v>1066008.25</v>
      </c>
      <c r="EI12" s="34">
        <f>DP12+DS12+DV12+DY12+EB12+EE12+EF12</f>
        <v>100941.9</v>
      </c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</row>
    <row r="13" spans="1:255" s="42" customFormat="1" ht="34.5" customHeight="1" x14ac:dyDescent="0.3">
      <c r="A13" s="32">
        <v>4</v>
      </c>
      <c r="B13" s="33" t="s">
        <v>61</v>
      </c>
      <c r="C13" s="34">
        <v>211829.40340000001</v>
      </c>
      <c r="D13" s="34">
        <v>1255725.0197000001</v>
      </c>
      <c r="E13" s="35">
        <f t="shared" si="0"/>
        <v>4697114.2763999999</v>
      </c>
      <c r="F13" s="36">
        <f t="shared" si="0"/>
        <v>3914261.8969999994</v>
      </c>
      <c r="G13" s="36">
        <f t="shared" si="0"/>
        <v>3282405.1343</v>
      </c>
      <c r="H13" s="36">
        <f t="shared" si="38"/>
        <v>83.857575723681848</v>
      </c>
      <c r="I13" s="36">
        <f>G13/E13*100</f>
        <v>69.881313103068194</v>
      </c>
      <c r="J13" s="75">
        <f t="shared" si="1"/>
        <v>1035676.304</v>
      </c>
      <c r="K13" s="63">
        <f t="shared" si="1"/>
        <v>863063.58666666667</v>
      </c>
      <c r="L13" s="63">
        <f t="shared" si="1"/>
        <v>606795.96829999948</v>
      </c>
      <c r="M13" s="63">
        <f>+L13-K13</f>
        <v>-256267.61836666719</v>
      </c>
      <c r="N13" s="63">
        <f>+L13/K13*100</f>
        <v>70.3072146333474</v>
      </c>
      <c r="O13" s="63">
        <f>L13/J13*100</f>
        <v>58.58934552778949</v>
      </c>
      <c r="P13" s="75">
        <f t="shared" si="2"/>
        <v>193549.6</v>
      </c>
      <c r="Q13" s="63">
        <f t="shared" si="2"/>
        <v>161291.33333333334</v>
      </c>
      <c r="R13" s="63">
        <f t="shared" si="2"/>
        <v>77511.672899999365</v>
      </c>
      <c r="S13" s="63">
        <f t="shared" si="39"/>
        <v>48.056936041200409</v>
      </c>
      <c r="T13" s="76">
        <f>R13/P13*100</f>
        <v>40.047446701000347</v>
      </c>
      <c r="U13" s="75">
        <v>0</v>
      </c>
      <c r="V13" s="77">
        <f t="shared" si="40"/>
        <v>0</v>
      </c>
      <c r="W13" s="77">
        <v>984.67899999999997</v>
      </c>
      <c r="X13" s="77" t="e">
        <f t="shared" si="41"/>
        <v>#DIV/0!</v>
      </c>
      <c r="Y13" s="77" t="e">
        <f t="shared" si="3"/>
        <v>#DIV/0!</v>
      </c>
      <c r="Z13" s="75">
        <v>16400</v>
      </c>
      <c r="AA13" s="77">
        <f t="shared" si="4"/>
        <v>13666.666666666668</v>
      </c>
      <c r="AB13" s="77">
        <v>13662.972</v>
      </c>
      <c r="AC13" s="77">
        <f t="shared" si="5"/>
        <v>99.972965853658522</v>
      </c>
      <c r="AD13" s="77">
        <f t="shared" si="42"/>
        <v>83.310804878048785</v>
      </c>
      <c r="AE13" s="75">
        <v>177149.6</v>
      </c>
      <c r="AF13" s="77">
        <f t="shared" si="6"/>
        <v>147624.66666666669</v>
      </c>
      <c r="AG13" s="77">
        <v>62864.021899999367</v>
      </c>
      <c r="AH13" s="77">
        <f>+AG13/AF13*100</f>
        <v>42.583684230728849</v>
      </c>
      <c r="AI13" s="77">
        <f>AG13/AE13*100</f>
        <v>35.486403525607372</v>
      </c>
      <c r="AJ13" s="75">
        <v>549894</v>
      </c>
      <c r="AK13" s="77">
        <f t="shared" si="7"/>
        <v>458245</v>
      </c>
      <c r="AL13" s="77">
        <v>298973.49369999999</v>
      </c>
      <c r="AM13" s="77">
        <f>+AL13/AK13*100</f>
        <v>65.243154578882482</v>
      </c>
      <c r="AN13" s="77">
        <f>AL13/AJ13*100</f>
        <v>54.369295482402059</v>
      </c>
      <c r="AO13" s="75">
        <v>18250</v>
      </c>
      <c r="AP13" s="77">
        <f t="shared" si="8"/>
        <v>15208.333333333332</v>
      </c>
      <c r="AQ13" s="77">
        <v>19667.103500000001</v>
      </c>
      <c r="AR13" s="77">
        <f>+AQ13/AP13*100</f>
        <v>129.31794082191783</v>
      </c>
      <c r="AS13" s="77">
        <f>AQ13/AO13*100</f>
        <v>107.76495068493151</v>
      </c>
      <c r="AT13" s="75">
        <v>15200</v>
      </c>
      <c r="AU13" s="77">
        <f t="shared" si="9"/>
        <v>12666.666666666668</v>
      </c>
      <c r="AV13" s="77">
        <v>14728.4</v>
      </c>
      <c r="AW13" s="77">
        <f>+AV13/AU13*100</f>
        <v>116.27684210526314</v>
      </c>
      <c r="AX13" s="77">
        <f>AV13/AT13*100</f>
        <v>96.897368421052633</v>
      </c>
      <c r="AY13" s="75">
        <v>0</v>
      </c>
      <c r="AZ13" s="77">
        <f t="shared" si="10"/>
        <v>0</v>
      </c>
      <c r="BA13" s="77">
        <v>0</v>
      </c>
      <c r="BB13" s="75">
        <v>0</v>
      </c>
      <c r="BC13" s="77">
        <f t="shared" si="11"/>
        <v>0</v>
      </c>
      <c r="BD13" s="77">
        <v>0</v>
      </c>
      <c r="BE13" s="75">
        <v>3223773.4</v>
      </c>
      <c r="BF13" s="77">
        <f t="shared" si="12"/>
        <v>2686477.833333333</v>
      </c>
      <c r="BG13" s="77">
        <v>2417830</v>
      </c>
      <c r="BH13" s="75">
        <v>3486.1</v>
      </c>
      <c r="BI13" s="77">
        <f t="shared" si="13"/>
        <v>2905.083333333333</v>
      </c>
      <c r="BJ13" s="77">
        <v>7360.9880000000003</v>
      </c>
      <c r="BK13" s="75">
        <v>0</v>
      </c>
      <c r="BL13" s="77">
        <f t="shared" si="14"/>
        <v>0</v>
      </c>
      <c r="BM13" s="77">
        <v>0</v>
      </c>
      <c r="BN13" s="75">
        <v>0</v>
      </c>
      <c r="BO13" s="77">
        <f t="shared" si="15"/>
        <v>0</v>
      </c>
      <c r="BP13" s="77">
        <v>0</v>
      </c>
      <c r="BQ13" s="75">
        <f t="shared" si="16"/>
        <v>50185</v>
      </c>
      <c r="BR13" s="77">
        <f t="shared" si="16"/>
        <v>41820.833333333336</v>
      </c>
      <c r="BS13" s="77">
        <f t="shared" si="16"/>
        <v>38286.490000000005</v>
      </c>
      <c r="BT13" s="77">
        <f t="shared" si="43"/>
        <v>91.548845272491789</v>
      </c>
      <c r="BU13" s="77">
        <f>BS13/BQ13*100</f>
        <v>76.290704393743155</v>
      </c>
      <c r="BV13" s="75">
        <v>37255</v>
      </c>
      <c r="BW13" s="77">
        <f t="shared" si="17"/>
        <v>31045.833333333336</v>
      </c>
      <c r="BX13" s="77">
        <v>24470.06</v>
      </c>
      <c r="BY13" s="75">
        <v>5190</v>
      </c>
      <c r="BZ13" s="77">
        <f t="shared" si="18"/>
        <v>4325</v>
      </c>
      <c r="CA13" s="77">
        <v>1831.15</v>
      </c>
      <c r="CB13" s="75">
        <v>0</v>
      </c>
      <c r="CC13" s="77">
        <f t="shared" si="19"/>
        <v>0</v>
      </c>
      <c r="CD13" s="77">
        <v>0</v>
      </c>
      <c r="CE13" s="75">
        <v>7740</v>
      </c>
      <c r="CF13" s="77">
        <f t="shared" si="20"/>
        <v>6450</v>
      </c>
      <c r="CG13" s="77">
        <v>11985.28</v>
      </c>
      <c r="CH13" s="75">
        <v>0</v>
      </c>
      <c r="CI13" s="77">
        <f t="shared" si="21"/>
        <v>0</v>
      </c>
      <c r="CJ13" s="77">
        <v>0</v>
      </c>
      <c r="CK13" s="75">
        <v>4454.3999999999996</v>
      </c>
      <c r="CL13" s="77">
        <f t="shared" si="22"/>
        <v>3712</v>
      </c>
      <c r="CM13" s="77">
        <v>3118.08</v>
      </c>
      <c r="CN13" s="75">
        <v>0</v>
      </c>
      <c r="CO13" s="77">
        <f t="shared" si="23"/>
        <v>0</v>
      </c>
      <c r="CP13" s="77">
        <v>2715.3829999999998</v>
      </c>
      <c r="CQ13" s="75">
        <v>188050.5</v>
      </c>
      <c r="CR13" s="77">
        <f t="shared" si="24"/>
        <v>156708.75</v>
      </c>
      <c r="CS13" s="77">
        <v>100391.5852</v>
      </c>
      <c r="CT13" s="75">
        <v>114000</v>
      </c>
      <c r="CU13" s="77">
        <f t="shared" si="25"/>
        <v>95000</v>
      </c>
      <c r="CV13" s="77">
        <v>42562.735200000003</v>
      </c>
      <c r="CW13" s="77">
        <f t="shared" si="44"/>
        <v>44.802879157894736</v>
      </c>
      <c r="CX13" s="35">
        <v>8000</v>
      </c>
      <c r="CY13" s="39">
        <f t="shared" si="26"/>
        <v>6666.6666666666661</v>
      </c>
      <c r="CZ13" s="34">
        <v>33750.900999999998</v>
      </c>
      <c r="DA13" s="35">
        <v>1500</v>
      </c>
      <c r="DB13" s="39">
        <f t="shared" si="27"/>
        <v>1250</v>
      </c>
      <c r="DC13" s="34">
        <v>3243.5659999999998</v>
      </c>
      <c r="DD13" s="35">
        <v>0</v>
      </c>
      <c r="DE13" s="39">
        <f t="shared" si="28"/>
        <v>0</v>
      </c>
      <c r="DF13" s="34">
        <v>0</v>
      </c>
      <c r="DG13" s="35">
        <v>11047.204</v>
      </c>
      <c r="DH13" s="39">
        <f t="shared" si="29"/>
        <v>9206.003333333334</v>
      </c>
      <c r="DI13" s="34">
        <v>17527.373</v>
      </c>
      <c r="DJ13" s="34">
        <v>0</v>
      </c>
      <c r="DK13" s="35">
        <f t="shared" si="30"/>
        <v>4267390.2039999999</v>
      </c>
      <c r="DL13" s="34">
        <f t="shared" si="30"/>
        <v>3556158.5033333329</v>
      </c>
      <c r="DM13" s="34">
        <f t="shared" si="30"/>
        <v>3035105.0362999998</v>
      </c>
      <c r="DN13" s="35">
        <v>0</v>
      </c>
      <c r="DO13" s="39">
        <f t="shared" si="31"/>
        <v>0</v>
      </c>
      <c r="DP13" s="34">
        <v>0</v>
      </c>
      <c r="DQ13" s="35">
        <v>429724.0724</v>
      </c>
      <c r="DR13" s="39">
        <f t="shared" si="32"/>
        <v>358103.3936666667</v>
      </c>
      <c r="DS13" s="34">
        <v>247300.098</v>
      </c>
      <c r="DT13" s="35">
        <v>0</v>
      </c>
      <c r="DU13" s="39">
        <f t="shared" si="33"/>
        <v>0</v>
      </c>
      <c r="DV13" s="34">
        <v>0</v>
      </c>
      <c r="DW13" s="35">
        <v>0</v>
      </c>
      <c r="DX13" s="39">
        <f t="shared" si="34"/>
        <v>0</v>
      </c>
      <c r="DY13" s="34">
        <v>0</v>
      </c>
      <c r="DZ13" s="35">
        <v>0</v>
      </c>
      <c r="EA13" s="39">
        <f t="shared" si="35"/>
        <v>0</v>
      </c>
      <c r="EB13" s="34">
        <v>0</v>
      </c>
      <c r="EC13" s="35">
        <v>545000</v>
      </c>
      <c r="ED13" s="39">
        <f t="shared" si="36"/>
        <v>454166.66666666663</v>
      </c>
      <c r="EE13" s="34">
        <v>323400</v>
      </c>
      <c r="EF13" s="34">
        <v>0</v>
      </c>
      <c r="EG13" s="35">
        <f t="shared" si="37"/>
        <v>974724.07239999995</v>
      </c>
      <c r="EH13" s="34">
        <f t="shared" si="37"/>
        <v>812270.06033333333</v>
      </c>
      <c r="EI13" s="34">
        <f>DP13+DS13+DV13+DY13+EB13+EE13+EF13</f>
        <v>570700.098</v>
      </c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</row>
    <row r="14" spans="1:255" s="42" customFormat="1" ht="34.5" customHeight="1" x14ac:dyDescent="0.3">
      <c r="A14" s="32">
        <v>5</v>
      </c>
      <c r="B14" s="33" t="s">
        <v>62</v>
      </c>
      <c r="C14" s="34">
        <v>21763.818899999998</v>
      </c>
      <c r="D14" s="34">
        <v>53037.111900000004</v>
      </c>
      <c r="E14" s="35">
        <f t="shared" si="0"/>
        <v>2743696.2299999995</v>
      </c>
      <c r="F14" s="36">
        <f t="shared" si="0"/>
        <v>2286413.5250000004</v>
      </c>
      <c r="G14" s="36">
        <f t="shared" si="0"/>
        <v>1877893.8038999997</v>
      </c>
      <c r="H14" s="36">
        <f t="shared" si="38"/>
        <v>82.132728107440641</v>
      </c>
      <c r="I14" s="36">
        <f>G14/E14*100</f>
        <v>68.443940089533896</v>
      </c>
      <c r="J14" s="75">
        <f t="shared" si="1"/>
        <v>568982.32999999996</v>
      </c>
      <c r="K14" s="63">
        <f t="shared" si="1"/>
        <v>474151.94166666659</v>
      </c>
      <c r="L14" s="63">
        <f t="shared" si="1"/>
        <v>416958.96979999985</v>
      </c>
      <c r="M14" s="63">
        <f>+L14-K14</f>
        <v>-57192.971866666747</v>
      </c>
      <c r="N14" s="63">
        <f>+L14/K14*100</f>
        <v>87.937838730422413</v>
      </c>
      <c r="O14" s="63">
        <f>L14/J14*100</f>
        <v>73.281532275352006</v>
      </c>
      <c r="P14" s="75">
        <f t="shared" si="2"/>
        <v>133100</v>
      </c>
      <c r="Q14" s="63">
        <f t="shared" si="2"/>
        <v>110916.66666666667</v>
      </c>
      <c r="R14" s="63">
        <f t="shared" si="2"/>
        <v>85958.766399999877</v>
      </c>
      <c r="S14" s="63">
        <f t="shared" si="39"/>
        <v>77.498512156273364</v>
      </c>
      <c r="T14" s="76">
        <f>R14/P14*100</f>
        <v>64.582093463561137</v>
      </c>
      <c r="U14" s="75">
        <v>3600</v>
      </c>
      <c r="V14" s="77">
        <f t="shared" si="40"/>
        <v>3000</v>
      </c>
      <c r="W14" s="77">
        <v>14666.907999999999</v>
      </c>
      <c r="X14" s="77">
        <f t="shared" si="41"/>
        <v>488.89693333333327</v>
      </c>
      <c r="Y14" s="77">
        <f t="shared" si="3"/>
        <v>407.41411111111108</v>
      </c>
      <c r="Z14" s="75">
        <v>17000</v>
      </c>
      <c r="AA14" s="77">
        <f t="shared" si="4"/>
        <v>14166.666666666668</v>
      </c>
      <c r="AB14" s="77">
        <v>5842.9830000000002</v>
      </c>
      <c r="AC14" s="77">
        <f t="shared" si="5"/>
        <v>41.244585882352943</v>
      </c>
      <c r="AD14" s="77">
        <f t="shared" si="42"/>
        <v>34.370488235294118</v>
      </c>
      <c r="AE14" s="75">
        <v>112500</v>
      </c>
      <c r="AF14" s="77">
        <f t="shared" si="6"/>
        <v>93750</v>
      </c>
      <c r="AG14" s="77">
        <v>65448.875399999873</v>
      </c>
      <c r="AH14" s="77">
        <f>+AG14/AF14*100</f>
        <v>69.812133759999867</v>
      </c>
      <c r="AI14" s="77">
        <f>AG14/AE14*100</f>
        <v>58.176778133333215</v>
      </c>
      <c r="AJ14" s="75">
        <v>308688.09999999998</v>
      </c>
      <c r="AK14" s="77">
        <f t="shared" si="7"/>
        <v>257240.08333333331</v>
      </c>
      <c r="AL14" s="77">
        <v>187676.22399999999</v>
      </c>
      <c r="AM14" s="77">
        <f>+AL14/AK14*100</f>
        <v>72.957612813710668</v>
      </c>
      <c r="AN14" s="77">
        <f>AL14/AJ14*100</f>
        <v>60.798010678092226</v>
      </c>
      <c r="AO14" s="75">
        <v>9700</v>
      </c>
      <c r="AP14" s="77">
        <f t="shared" si="8"/>
        <v>8083.3333333333339</v>
      </c>
      <c r="AQ14" s="77">
        <v>10737.155000000001</v>
      </c>
      <c r="AR14" s="77">
        <f>+AQ14/AP14*100</f>
        <v>132.83078350515464</v>
      </c>
      <c r="AS14" s="77">
        <f>AQ14/AO14*100</f>
        <v>110.69231958762886</v>
      </c>
      <c r="AT14" s="75">
        <v>13000</v>
      </c>
      <c r="AU14" s="77">
        <f t="shared" si="9"/>
        <v>10833.333333333332</v>
      </c>
      <c r="AV14" s="77">
        <v>11542</v>
      </c>
      <c r="AW14" s="77">
        <f>+AV14/AU14*100</f>
        <v>106.54153846153847</v>
      </c>
      <c r="AX14" s="77">
        <f>AV14/AT14*100</f>
        <v>88.784615384615378</v>
      </c>
      <c r="AY14" s="75">
        <v>0</v>
      </c>
      <c r="AZ14" s="77">
        <f t="shared" si="10"/>
        <v>0</v>
      </c>
      <c r="BA14" s="77">
        <v>0</v>
      </c>
      <c r="BB14" s="75">
        <v>0</v>
      </c>
      <c r="BC14" s="77">
        <f t="shared" si="11"/>
        <v>0</v>
      </c>
      <c r="BD14" s="77">
        <v>0</v>
      </c>
      <c r="BE14" s="75">
        <v>1355089.9</v>
      </c>
      <c r="BF14" s="77">
        <f t="shared" si="12"/>
        <v>1129241.5833333333</v>
      </c>
      <c r="BG14" s="77">
        <v>1023383.93</v>
      </c>
      <c r="BH14" s="75">
        <v>2396.8000000000002</v>
      </c>
      <c r="BI14" s="77">
        <f t="shared" si="13"/>
        <v>1997.3333333333335</v>
      </c>
      <c r="BJ14" s="77">
        <v>2398.6489999999999</v>
      </c>
      <c r="BK14" s="75">
        <v>0</v>
      </c>
      <c r="BL14" s="77">
        <f t="shared" si="14"/>
        <v>0</v>
      </c>
      <c r="BM14" s="77">
        <v>0</v>
      </c>
      <c r="BN14" s="75">
        <v>0</v>
      </c>
      <c r="BO14" s="77">
        <f t="shared" si="15"/>
        <v>0</v>
      </c>
      <c r="BP14" s="77">
        <v>0</v>
      </c>
      <c r="BQ14" s="75">
        <f t="shared" si="16"/>
        <v>24758</v>
      </c>
      <c r="BR14" s="77">
        <f t="shared" si="16"/>
        <v>20631.666666666668</v>
      </c>
      <c r="BS14" s="77">
        <f t="shared" si="16"/>
        <v>35633.871299999999</v>
      </c>
      <c r="BT14" s="77">
        <f t="shared" si="43"/>
        <v>172.71445819533079</v>
      </c>
      <c r="BU14" s="77">
        <f>BS14/BQ14*100</f>
        <v>143.92871516277566</v>
      </c>
      <c r="BV14" s="75">
        <v>11305</v>
      </c>
      <c r="BW14" s="77">
        <f t="shared" si="17"/>
        <v>9420.8333333333339</v>
      </c>
      <c r="BX14" s="77">
        <v>7198.4409999999998</v>
      </c>
      <c r="BY14" s="75">
        <v>5653</v>
      </c>
      <c r="BZ14" s="77">
        <f t="shared" si="18"/>
        <v>4710.833333333333</v>
      </c>
      <c r="CA14" s="77">
        <v>21034.6</v>
      </c>
      <c r="CB14" s="75">
        <v>3200</v>
      </c>
      <c r="CC14" s="77">
        <f t="shared" si="19"/>
        <v>2666.666666666667</v>
      </c>
      <c r="CD14" s="77">
        <v>1507.472</v>
      </c>
      <c r="CE14" s="75">
        <v>4600</v>
      </c>
      <c r="CF14" s="77">
        <f t="shared" si="20"/>
        <v>3833.333333333333</v>
      </c>
      <c r="CG14" s="77">
        <v>5893.3582999999999</v>
      </c>
      <c r="CH14" s="75">
        <v>0</v>
      </c>
      <c r="CI14" s="77">
        <f t="shared" si="21"/>
        <v>0</v>
      </c>
      <c r="CJ14" s="77">
        <v>0</v>
      </c>
      <c r="CK14" s="75">
        <v>2227.1999999999998</v>
      </c>
      <c r="CL14" s="77">
        <f t="shared" si="22"/>
        <v>1856</v>
      </c>
      <c r="CM14" s="77">
        <v>1559.44</v>
      </c>
      <c r="CN14" s="75">
        <v>0</v>
      </c>
      <c r="CO14" s="77">
        <f t="shared" si="23"/>
        <v>0</v>
      </c>
      <c r="CP14" s="77">
        <v>0</v>
      </c>
      <c r="CQ14" s="75">
        <v>66800</v>
      </c>
      <c r="CR14" s="77">
        <f t="shared" si="24"/>
        <v>55666.666666666672</v>
      </c>
      <c r="CS14" s="77">
        <v>35345.880499999999</v>
      </c>
      <c r="CT14" s="75">
        <v>59000</v>
      </c>
      <c r="CU14" s="77">
        <f t="shared" si="25"/>
        <v>49166.666666666672</v>
      </c>
      <c r="CV14" s="77">
        <v>26476.280500000001</v>
      </c>
      <c r="CW14" s="77">
        <f t="shared" si="44"/>
        <v>53.850062033898304</v>
      </c>
      <c r="CX14" s="35">
        <v>3000</v>
      </c>
      <c r="CY14" s="39">
        <f t="shared" si="26"/>
        <v>2500</v>
      </c>
      <c r="CZ14" s="34">
        <v>34198.089599999999</v>
      </c>
      <c r="DA14" s="35">
        <v>0</v>
      </c>
      <c r="DB14" s="39">
        <f t="shared" si="27"/>
        <v>0</v>
      </c>
      <c r="DC14" s="34">
        <v>564.20000000000005</v>
      </c>
      <c r="DD14" s="35">
        <v>0</v>
      </c>
      <c r="DE14" s="39">
        <f t="shared" si="28"/>
        <v>0</v>
      </c>
      <c r="DF14" s="34">
        <v>0</v>
      </c>
      <c r="DG14" s="35">
        <v>9936.23</v>
      </c>
      <c r="DH14" s="39">
        <f t="shared" si="29"/>
        <v>8280.1916666666657</v>
      </c>
      <c r="DI14" s="34">
        <v>15302.782999999999</v>
      </c>
      <c r="DJ14" s="34">
        <v>0</v>
      </c>
      <c r="DK14" s="35">
        <f t="shared" si="30"/>
        <v>1928696.23</v>
      </c>
      <c r="DL14" s="34">
        <f t="shared" si="30"/>
        <v>1607246.8583333332</v>
      </c>
      <c r="DM14" s="34">
        <f t="shared" si="30"/>
        <v>1444300.9887999999</v>
      </c>
      <c r="DN14" s="35">
        <v>0</v>
      </c>
      <c r="DO14" s="39">
        <f t="shared" si="31"/>
        <v>0</v>
      </c>
      <c r="DP14" s="34">
        <v>2000</v>
      </c>
      <c r="DQ14" s="35">
        <v>815000</v>
      </c>
      <c r="DR14" s="39">
        <f t="shared" si="32"/>
        <v>679166.66666666674</v>
      </c>
      <c r="DS14" s="34">
        <v>431592.81510000001</v>
      </c>
      <c r="DT14" s="35">
        <v>0</v>
      </c>
      <c r="DU14" s="39">
        <f t="shared" si="33"/>
        <v>0</v>
      </c>
      <c r="DV14" s="34">
        <v>0</v>
      </c>
      <c r="DW14" s="35">
        <v>0</v>
      </c>
      <c r="DX14" s="39">
        <f t="shared" si="34"/>
        <v>0</v>
      </c>
      <c r="DY14" s="34">
        <v>0</v>
      </c>
      <c r="DZ14" s="35">
        <v>0</v>
      </c>
      <c r="EA14" s="39">
        <f t="shared" si="35"/>
        <v>0</v>
      </c>
      <c r="EB14" s="34">
        <v>0</v>
      </c>
      <c r="EC14" s="35">
        <v>752585.2</v>
      </c>
      <c r="ED14" s="39">
        <f t="shared" si="36"/>
        <v>627154.33333333326</v>
      </c>
      <c r="EE14" s="34">
        <v>220000</v>
      </c>
      <c r="EF14" s="34">
        <v>0</v>
      </c>
      <c r="EG14" s="35">
        <f t="shared" si="37"/>
        <v>1567585.2</v>
      </c>
      <c r="EH14" s="34">
        <f t="shared" si="37"/>
        <v>1306321</v>
      </c>
      <c r="EI14" s="34">
        <f>DP14+DS14+DV14+DY14+EB14+EE14+EF14</f>
        <v>653592.81510000001</v>
      </c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</row>
    <row r="15" spans="1:255" s="42" customFormat="1" ht="33" customHeight="1" x14ac:dyDescent="0.35">
      <c r="A15" s="32"/>
      <c r="B15" s="43"/>
      <c r="C15" s="44"/>
      <c r="D15" s="45"/>
      <c r="E15" s="34"/>
      <c r="F15" s="34"/>
      <c r="G15" s="36"/>
      <c r="H15" s="36"/>
      <c r="I15" s="36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76"/>
      <c r="U15" s="78"/>
      <c r="V15" s="78"/>
      <c r="W15" s="63"/>
      <c r="X15" s="77"/>
      <c r="Y15" s="77"/>
      <c r="Z15" s="79"/>
      <c r="AA15" s="63"/>
      <c r="AB15" s="63"/>
      <c r="AC15" s="77"/>
      <c r="AD15" s="77"/>
      <c r="AE15" s="76"/>
      <c r="AF15" s="63"/>
      <c r="AG15" s="76"/>
      <c r="AH15" s="77"/>
      <c r="AI15" s="76"/>
      <c r="AJ15" s="78"/>
      <c r="AK15" s="63"/>
      <c r="AL15" s="63"/>
      <c r="AM15" s="77"/>
      <c r="AN15" s="76"/>
      <c r="AO15" s="78"/>
      <c r="AP15" s="63"/>
      <c r="AQ15" s="63"/>
      <c r="AR15" s="77"/>
      <c r="AS15" s="76"/>
      <c r="AT15" s="80"/>
      <c r="AU15" s="63"/>
      <c r="AV15" s="63"/>
      <c r="AW15" s="77"/>
      <c r="AX15" s="76"/>
      <c r="AY15" s="81"/>
      <c r="AZ15" s="63"/>
      <c r="BA15" s="76"/>
      <c r="BB15" s="76"/>
      <c r="BC15" s="63"/>
      <c r="BD15" s="76"/>
      <c r="BE15" s="76"/>
      <c r="BF15" s="63"/>
      <c r="BG15" s="76"/>
      <c r="BH15" s="78"/>
      <c r="BI15" s="63"/>
      <c r="BJ15" s="76"/>
      <c r="BK15" s="76"/>
      <c r="BL15" s="63"/>
      <c r="BM15" s="76"/>
      <c r="BN15" s="76"/>
      <c r="BO15" s="63"/>
      <c r="BP15" s="76"/>
      <c r="BQ15" s="63"/>
      <c r="BR15" s="63"/>
      <c r="BS15" s="63"/>
      <c r="BT15" s="77"/>
      <c r="BU15" s="76"/>
      <c r="BV15" s="78"/>
      <c r="BW15" s="63"/>
      <c r="BX15" s="63"/>
      <c r="BY15" s="76"/>
      <c r="BZ15" s="63"/>
      <c r="CA15" s="63"/>
      <c r="CB15" s="76"/>
      <c r="CC15" s="63"/>
      <c r="CD15" s="76"/>
      <c r="CE15" s="78"/>
      <c r="CF15" s="63"/>
      <c r="CG15" s="76"/>
      <c r="CH15" s="76"/>
      <c r="CI15" s="63"/>
      <c r="CJ15" s="76"/>
      <c r="CK15" s="76"/>
      <c r="CL15" s="63"/>
      <c r="CM15" s="76"/>
      <c r="CN15" s="78"/>
      <c r="CO15" s="63"/>
      <c r="CP15" s="76"/>
      <c r="CQ15" s="78"/>
      <c r="CR15" s="63"/>
      <c r="CS15" s="76"/>
      <c r="CT15" s="82"/>
      <c r="CU15" s="63"/>
      <c r="CV15" s="76"/>
      <c r="CW15" s="77"/>
      <c r="CX15" s="50"/>
      <c r="CY15" s="36"/>
      <c r="CZ15" s="51"/>
      <c r="DA15" s="51"/>
      <c r="DB15" s="36"/>
      <c r="DC15" s="51"/>
      <c r="DD15" s="51"/>
      <c r="DE15" s="36"/>
      <c r="DF15" s="51"/>
      <c r="DG15" s="51"/>
      <c r="DH15" s="36"/>
      <c r="DI15" s="36"/>
      <c r="DJ15" s="36"/>
      <c r="DK15" s="36"/>
      <c r="DL15" s="36"/>
      <c r="DM15" s="36"/>
      <c r="DN15" s="51"/>
      <c r="DO15" s="36"/>
      <c r="DP15" s="51"/>
      <c r="DQ15" s="51"/>
      <c r="DR15" s="36"/>
      <c r="DS15" s="51"/>
      <c r="DT15" s="51"/>
      <c r="DU15" s="36"/>
      <c r="DV15" s="51"/>
      <c r="DW15" s="51"/>
      <c r="DX15" s="36"/>
      <c r="DY15" s="51"/>
      <c r="DZ15" s="51"/>
      <c r="EA15" s="36"/>
      <c r="EB15" s="51"/>
      <c r="EC15" s="52"/>
      <c r="ED15" s="36"/>
      <c r="EE15" s="36"/>
      <c r="EF15" s="36"/>
      <c r="EG15" s="36"/>
      <c r="EH15" s="36"/>
      <c r="EI15" s="36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</row>
    <row r="16" spans="1:255" s="42" customFormat="1" ht="39" customHeight="1" x14ac:dyDescent="0.3">
      <c r="A16" s="32"/>
      <c r="B16" s="53" t="s">
        <v>63</v>
      </c>
      <c r="C16" s="37">
        <f>SUM(C10:C15)</f>
        <v>294518.57370000001</v>
      </c>
      <c r="D16" s="37">
        <f>SUM(D10:D15)</f>
        <v>1681415.3676999998</v>
      </c>
      <c r="E16" s="37">
        <f>SUM(E10:E15)</f>
        <v>17441010.8664</v>
      </c>
      <c r="F16" s="37">
        <f>SUM(F10:F15)</f>
        <v>14534175.722000001</v>
      </c>
      <c r="G16" s="37">
        <f>SUM(G10:G15)</f>
        <v>11059411.9825</v>
      </c>
      <c r="H16" s="37">
        <f t="shared" si="38"/>
        <v>76.092460928208382</v>
      </c>
      <c r="I16" s="37">
        <f>G16/E16*100</f>
        <v>63.410384106840326</v>
      </c>
      <c r="J16" s="63">
        <f>SUM(J10:J15)</f>
        <v>3247007.8289999999</v>
      </c>
      <c r="K16" s="63">
        <f>SUM(K10:K15)</f>
        <v>2705839.8574999995</v>
      </c>
      <c r="L16" s="63">
        <f>SUM(L10:L15)</f>
        <v>2107353.2674000002</v>
      </c>
      <c r="M16" s="63">
        <f>+L16-K16</f>
        <v>-598486.59009999922</v>
      </c>
      <c r="N16" s="63">
        <f>+L16/K16*100</f>
        <v>77.881669957624268</v>
      </c>
      <c r="O16" s="63">
        <f>L16/J16*100</f>
        <v>64.901391631353547</v>
      </c>
      <c r="P16" s="63">
        <f>SUM(P10:P15)</f>
        <v>612831.59999999986</v>
      </c>
      <c r="Q16" s="63">
        <f>SUM(Q10:Q15)</f>
        <v>510692.99999999983</v>
      </c>
      <c r="R16" s="63">
        <f>SUM(R10:R15)</f>
        <v>331947.79839999974</v>
      </c>
      <c r="S16" s="63">
        <f t="shared" si="39"/>
        <v>64.999480783954326</v>
      </c>
      <c r="T16" s="63">
        <f>R16/P16*100</f>
        <v>54.166233986628598</v>
      </c>
      <c r="U16" s="63">
        <f>SUM(U10:U15)</f>
        <v>36235.699999999997</v>
      </c>
      <c r="V16" s="63">
        <f>SUM(V10:V15)</f>
        <v>30196.416666666668</v>
      </c>
      <c r="W16" s="63">
        <f>SUM(W10:W15)</f>
        <v>23742.8946</v>
      </c>
      <c r="X16" s="63">
        <f t="shared" si="41"/>
        <v>78.628185794672106</v>
      </c>
      <c r="Y16" s="63">
        <f t="shared" si="3"/>
        <v>65.523488162226755</v>
      </c>
      <c r="Z16" s="63">
        <f>SUM(Z10:Z15)</f>
        <v>80013.399999999994</v>
      </c>
      <c r="AA16" s="63">
        <f>SUM(AA10:AA15)</f>
        <v>66677.833333333343</v>
      </c>
      <c r="AB16" s="63">
        <f>SUM(AB10:AB15)</f>
        <v>70712.202799999999</v>
      </c>
      <c r="AC16" s="63">
        <f t="shared" si="5"/>
        <v>106.05054073442697</v>
      </c>
      <c r="AD16" s="77">
        <f t="shared" si="42"/>
        <v>88.37545061202249</v>
      </c>
      <c r="AE16" s="63">
        <f>SUM(AE10:AE15)</f>
        <v>496582.49999999977</v>
      </c>
      <c r="AF16" s="63">
        <f>SUM(AF10:AF15)</f>
        <v>413818.74999999988</v>
      </c>
      <c r="AG16" s="63">
        <f>SUM(AG10:AG15)</f>
        <v>237492.70099999968</v>
      </c>
      <c r="AH16" s="63">
        <f>+AG16/AF16*100</f>
        <v>57.390512392200634</v>
      </c>
      <c r="AI16" s="63">
        <f>AG16/AE16*100</f>
        <v>47.825426993500535</v>
      </c>
      <c r="AJ16" s="63">
        <f>SUM(AJ10:AJ15)</f>
        <v>1500389.1</v>
      </c>
      <c r="AK16" s="63">
        <f>SUM(AK10:AK15)</f>
        <v>1250324.25</v>
      </c>
      <c r="AL16" s="63">
        <f>SUM(AL10:AL15)</f>
        <v>868850.9746999999</v>
      </c>
      <c r="AM16" s="63">
        <f>+AL16/AK16*100</f>
        <v>69.49005225644467</v>
      </c>
      <c r="AN16" s="63">
        <f>AL16/AJ16*100</f>
        <v>57.908376880370561</v>
      </c>
      <c r="AO16" s="63">
        <f>SUM(AO10:AO15)</f>
        <v>47922.400000000001</v>
      </c>
      <c r="AP16" s="63">
        <f>SUM(AP10:AP15)</f>
        <v>39935.333333333328</v>
      </c>
      <c r="AQ16" s="63">
        <f>SUM(AQ10:AQ15)</f>
        <v>50394.646399999998</v>
      </c>
      <c r="AR16" s="63">
        <f>+AQ16/AP16*100</f>
        <v>126.1906241757508</v>
      </c>
      <c r="AS16" s="63">
        <f>AQ16/AO16*100</f>
        <v>105.15885347979233</v>
      </c>
      <c r="AT16" s="63">
        <f>SUM(AT10:AT15)</f>
        <v>50400</v>
      </c>
      <c r="AU16" s="63">
        <f>SUM(AU10:AU15)</f>
        <v>42000</v>
      </c>
      <c r="AV16" s="63">
        <f>SUM(AV10:AV15)</f>
        <v>46903.05</v>
      </c>
      <c r="AW16" s="63">
        <f>+AV16/AU16*100</f>
        <v>111.67392857142858</v>
      </c>
      <c r="AX16" s="63">
        <f>AV16/AT16*100</f>
        <v>93.061607142857156</v>
      </c>
      <c r="AY16" s="63">
        <f t="shared" ref="AY16:BS16" si="45">SUM(AY10:AY15)</f>
        <v>0</v>
      </c>
      <c r="AZ16" s="63">
        <f t="shared" si="45"/>
        <v>0</v>
      </c>
      <c r="BA16" s="63">
        <f t="shared" si="45"/>
        <v>0</v>
      </c>
      <c r="BB16" s="63">
        <f t="shared" si="45"/>
        <v>0</v>
      </c>
      <c r="BC16" s="63">
        <f t="shared" si="45"/>
        <v>0</v>
      </c>
      <c r="BD16" s="63">
        <f t="shared" si="45"/>
        <v>0</v>
      </c>
      <c r="BE16" s="63">
        <f t="shared" si="45"/>
        <v>9159127</v>
      </c>
      <c r="BF16" s="63">
        <f t="shared" si="45"/>
        <v>7632605.833333333</v>
      </c>
      <c r="BG16" s="63">
        <f t="shared" si="45"/>
        <v>6876411.5299999993</v>
      </c>
      <c r="BH16" s="63">
        <f t="shared" si="45"/>
        <v>21050.699999999997</v>
      </c>
      <c r="BI16" s="63">
        <f t="shared" si="45"/>
        <v>17542.25</v>
      </c>
      <c r="BJ16" s="63">
        <f t="shared" si="45"/>
        <v>23130.545000000002</v>
      </c>
      <c r="BK16" s="63">
        <f t="shared" si="45"/>
        <v>0</v>
      </c>
      <c r="BL16" s="63">
        <f t="shared" si="45"/>
        <v>0</v>
      </c>
      <c r="BM16" s="63">
        <f t="shared" si="45"/>
        <v>0</v>
      </c>
      <c r="BN16" s="63">
        <f t="shared" si="45"/>
        <v>0</v>
      </c>
      <c r="BO16" s="63">
        <f t="shared" si="45"/>
        <v>0</v>
      </c>
      <c r="BP16" s="63">
        <f t="shared" si="45"/>
        <v>0</v>
      </c>
      <c r="BQ16" s="63">
        <f t="shared" si="45"/>
        <v>369867.3</v>
      </c>
      <c r="BR16" s="63">
        <f t="shared" si="45"/>
        <v>308222.75</v>
      </c>
      <c r="BS16" s="63">
        <f t="shared" si="45"/>
        <v>243871.35479999997</v>
      </c>
      <c r="BT16" s="63">
        <f t="shared" si="43"/>
        <v>79.121789290375204</v>
      </c>
      <c r="BU16" s="63">
        <f>BS16/BQ16*100</f>
        <v>65.934824408646008</v>
      </c>
      <c r="BV16" s="63">
        <f t="shared" ref="BV16:CV16" si="46">SUM(BV10:BV15)</f>
        <v>262897</v>
      </c>
      <c r="BW16" s="63">
        <f t="shared" si="46"/>
        <v>219080.83333333331</v>
      </c>
      <c r="BX16" s="63">
        <f t="shared" si="46"/>
        <v>124959.1949</v>
      </c>
      <c r="BY16" s="63">
        <f t="shared" si="46"/>
        <v>56147.5</v>
      </c>
      <c r="BZ16" s="63">
        <f t="shared" si="46"/>
        <v>46789.583333333336</v>
      </c>
      <c r="CA16" s="63">
        <f t="shared" si="46"/>
        <v>64652.128000000004</v>
      </c>
      <c r="CB16" s="63">
        <f t="shared" si="46"/>
        <v>5200</v>
      </c>
      <c r="CC16" s="63">
        <f t="shared" si="46"/>
        <v>4333.3333333333339</v>
      </c>
      <c r="CD16" s="63">
        <f t="shared" si="46"/>
        <v>3420.4160000000002</v>
      </c>
      <c r="CE16" s="63">
        <f t="shared" si="46"/>
        <v>45622.8</v>
      </c>
      <c r="CF16" s="63">
        <f t="shared" si="46"/>
        <v>38019.000000000007</v>
      </c>
      <c r="CG16" s="63">
        <f t="shared" si="46"/>
        <v>50839.615899999997</v>
      </c>
      <c r="CH16" s="63">
        <f t="shared" si="46"/>
        <v>0</v>
      </c>
      <c r="CI16" s="63">
        <f t="shared" si="46"/>
        <v>0</v>
      </c>
      <c r="CJ16" s="63">
        <f t="shared" si="46"/>
        <v>0</v>
      </c>
      <c r="CK16" s="63">
        <f t="shared" si="46"/>
        <v>15362.199999999997</v>
      </c>
      <c r="CL16" s="63">
        <f t="shared" si="46"/>
        <v>12801.833333333334</v>
      </c>
      <c r="CM16" s="63">
        <f t="shared" si="46"/>
        <v>10754.340000000002</v>
      </c>
      <c r="CN16" s="63">
        <f t="shared" si="46"/>
        <v>0</v>
      </c>
      <c r="CO16" s="63">
        <f t="shared" si="46"/>
        <v>0</v>
      </c>
      <c r="CP16" s="63">
        <f t="shared" si="46"/>
        <v>2715.3829999999998</v>
      </c>
      <c r="CQ16" s="63">
        <f t="shared" si="46"/>
        <v>547014.80000000005</v>
      </c>
      <c r="CR16" s="63">
        <f t="shared" si="46"/>
        <v>455845.66666666669</v>
      </c>
      <c r="CS16" s="63">
        <f t="shared" si="46"/>
        <v>329591.57420000003</v>
      </c>
      <c r="CT16" s="63">
        <f t="shared" si="46"/>
        <v>290453.3</v>
      </c>
      <c r="CU16" s="63">
        <f t="shared" si="46"/>
        <v>242044.41666666669</v>
      </c>
      <c r="CV16" s="63">
        <f t="shared" si="46"/>
        <v>138460.2432</v>
      </c>
      <c r="CW16" s="63">
        <f t="shared" si="44"/>
        <v>57.204477222327988</v>
      </c>
      <c r="CX16" s="37">
        <f t="shared" ref="CX16:EI16" si="47">SUM(CX10:CX15)</f>
        <v>19000</v>
      </c>
      <c r="CY16" s="37">
        <f t="shared" si="47"/>
        <v>15833.333333333332</v>
      </c>
      <c r="CZ16" s="37">
        <f t="shared" si="47"/>
        <v>82928.699599999993</v>
      </c>
      <c r="DA16" s="37">
        <f t="shared" si="47"/>
        <v>5600</v>
      </c>
      <c r="DB16" s="37">
        <f t="shared" si="47"/>
        <v>4666.666666666667</v>
      </c>
      <c r="DC16" s="37">
        <f t="shared" si="47"/>
        <v>4607.7659999999996</v>
      </c>
      <c r="DD16" s="37">
        <f t="shared" si="47"/>
        <v>24462</v>
      </c>
      <c r="DE16" s="37">
        <f t="shared" si="47"/>
        <v>20385</v>
      </c>
      <c r="DF16" s="37">
        <f t="shared" si="47"/>
        <v>3814</v>
      </c>
      <c r="DG16" s="37">
        <f t="shared" si="47"/>
        <v>93982.629000000001</v>
      </c>
      <c r="DH16" s="37">
        <f t="shared" si="47"/>
        <v>78318.857499999998</v>
      </c>
      <c r="DI16" s="37">
        <f t="shared" si="47"/>
        <v>145542.0203</v>
      </c>
      <c r="DJ16" s="37">
        <f t="shared" si="47"/>
        <v>0</v>
      </c>
      <c r="DK16" s="37">
        <f t="shared" si="47"/>
        <v>12467009.728999998</v>
      </c>
      <c r="DL16" s="37">
        <f t="shared" si="47"/>
        <v>10389174.774166664</v>
      </c>
      <c r="DM16" s="37">
        <f t="shared" si="47"/>
        <v>9021463.6823999994</v>
      </c>
      <c r="DN16" s="37">
        <f t="shared" si="47"/>
        <v>50000</v>
      </c>
      <c r="DO16" s="37">
        <f t="shared" si="47"/>
        <v>41666.666666666672</v>
      </c>
      <c r="DP16" s="37">
        <f t="shared" si="47"/>
        <v>2250</v>
      </c>
      <c r="DQ16" s="37">
        <f t="shared" si="47"/>
        <v>4920551.1373999994</v>
      </c>
      <c r="DR16" s="37">
        <f t="shared" si="47"/>
        <v>4100459.2811666671</v>
      </c>
      <c r="DS16" s="37">
        <f t="shared" si="47"/>
        <v>2028156.3000999999</v>
      </c>
      <c r="DT16" s="37">
        <f t="shared" si="47"/>
        <v>0</v>
      </c>
      <c r="DU16" s="37">
        <f t="shared" si="47"/>
        <v>0</v>
      </c>
      <c r="DV16" s="37">
        <f t="shared" si="47"/>
        <v>0</v>
      </c>
      <c r="DW16" s="37">
        <f t="shared" si="47"/>
        <v>3450</v>
      </c>
      <c r="DX16" s="37">
        <f t="shared" si="47"/>
        <v>2875</v>
      </c>
      <c r="DY16" s="37">
        <f t="shared" si="47"/>
        <v>7542</v>
      </c>
      <c r="DZ16" s="37">
        <f t="shared" si="47"/>
        <v>0</v>
      </c>
      <c r="EA16" s="37">
        <f t="shared" si="47"/>
        <v>0</v>
      </c>
      <c r="EB16" s="37">
        <f t="shared" si="47"/>
        <v>0</v>
      </c>
      <c r="EC16" s="37">
        <f t="shared" si="47"/>
        <v>3457127.1580999997</v>
      </c>
      <c r="ED16" s="37">
        <f t="shared" si="47"/>
        <v>2880939.2984166667</v>
      </c>
      <c r="EE16" s="37">
        <f t="shared" si="47"/>
        <v>965963.59140000003</v>
      </c>
      <c r="EF16" s="37">
        <f t="shared" si="47"/>
        <v>0</v>
      </c>
      <c r="EG16" s="37">
        <f t="shared" si="47"/>
        <v>8431128.2954999991</v>
      </c>
      <c r="EH16" s="37">
        <f t="shared" si="47"/>
        <v>7025940.2462499999</v>
      </c>
      <c r="EI16" s="37">
        <f t="shared" si="47"/>
        <v>3003911.8914999999</v>
      </c>
      <c r="EJ16" s="54"/>
      <c r="EK16" s="40"/>
      <c r="EL16" s="40"/>
      <c r="EM16" s="40"/>
      <c r="EN16" s="40"/>
      <c r="EO16" s="40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>
      <c r="DF18" s="57"/>
      <c r="DI18" s="57"/>
    </row>
    <row r="19" spans="1:255" s="1" customFormat="1" x14ac:dyDescent="0.3">
      <c r="DF19" s="57"/>
    </row>
    <row r="20" spans="1:255" s="1" customFormat="1" x14ac:dyDescent="0.3">
      <c r="DF20" s="1" t="s">
        <v>75</v>
      </c>
    </row>
    <row r="21" spans="1:255" s="1" customFormat="1" ht="72" customHeight="1" x14ac:dyDescent="0.3">
      <c r="B21" s="121" t="s">
        <v>84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57"/>
      <c r="N21" s="57"/>
      <c r="O21" s="57"/>
      <c r="P21" s="122" t="s">
        <v>77</v>
      </c>
      <c r="Q21" s="122"/>
      <c r="R21" s="122"/>
      <c r="AE21" s="122" t="s">
        <v>78</v>
      </c>
      <c r="AF21" s="122"/>
      <c r="AG21" s="122"/>
    </row>
    <row r="22" spans="1:255" s="1" customFormat="1" ht="81" x14ac:dyDescent="0.3">
      <c r="B22" s="58" t="s">
        <v>3</v>
      </c>
      <c r="C22" s="59"/>
      <c r="D22" s="59"/>
      <c r="E22" s="59"/>
      <c r="F22" s="59"/>
      <c r="G22" s="59"/>
      <c r="H22" s="59"/>
      <c r="I22" s="59"/>
      <c r="J22" s="60">
        <v>45565</v>
      </c>
      <c r="K22" s="60">
        <v>45579</v>
      </c>
      <c r="L22" s="58" t="s">
        <v>66</v>
      </c>
      <c r="P22" s="61" t="s">
        <v>3</v>
      </c>
      <c r="Q22" s="61" t="s">
        <v>67</v>
      </c>
      <c r="R22" s="61" t="s">
        <v>68</v>
      </c>
      <c r="AE22" s="61" t="s">
        <v>3</v>
      </c>
      <c r="AF22" s="61" t="s">
        <v>67</v>
      </c>
      <c r="AG22" s="61" t="s">
        <v>68</v>
      </c>
    </row>
    <row r="23" spans="1:255" s="1" customFormat="1" ht="26.25" customHeight="1" x14ac:dyDescent="0.35">
      <c r="B23" s="62" t="s">
        <v>58</v>
      </c>
      <c r="C23" s="74"/>
      <c r="D23" s="74"/>
      <c r="E23" s="74"/>
      <c r="F23" s="74"/>
      <c r="G23" s="74"/>
      <c r="H23" s="74"/>
      <c r="I23" s="74"/>
      <c r="J23" s="63">
        <v>328018.63770000055</v>
      </c>
      <c r="K23" s="63">
        <v>344175.15370000014</v>
      </c>
      <c r="L23" s="63">
        <f>+K23-J23</f>
        <v>16156.515999999596</v>
      </c>
      <c r="M23" s="64"/>
      <c r="N23" s="64"/>
      <c r="O23" s="64"/>
      <c r="P23" s="65" t="s">
        <v>58</v>
      </c>
      <c r="Q23" s="63">
        <v>510740.5</v>
      </c>
      <c r="R23" s="63">
        <v>510740.5</v>
      </c>
      <c r="AE23" s="65" t="s">
        <v>58</v>
      </c>
      <c r="AF23" s="63"/>
      <c r="AG23" s="63"/>
    </row>
    <row r="24" spans="1:255" s="1" customFormat="1" ht="26.25" customHeight="1" x14ac:dyDescent="0.35">
      <c r="B24" s="62" t="s">
        <v>59</v>
      </c>
      <c r="C24" s="74"/>
      <c r="D24" s="74"/>
      <c r="E24" s="74"/>
      <c r="F24" s="74"/>
      <c r="G24" s="74"/>
      <c r="H24" s="74"/>
      <c r="I24" s="74"/>
      <c r="J24" s="63">
        <v>553663.28850000014</v>
      </c>
      <c r="K24" s="63">
        <v>574181.05290000048</v>
      </c>
      <c r="L24" s="63">
        <f t="shared" ref="L24:L27" si="48">+K24-J24</f>
        <v>20517.764400000335</v>
      </c>
      <c r="M24" s="64"/>
      <c r="N24" s="64"/>
      <c r="O24" s="64"/>
      <c r="P24" s="65" t="s">
        <v>59</v>
      </c>
      <c r="Q24" s="63">
        <v>106445.442</v>
      </c>
      <c r="R24" s="63">
        <v>103345.1</v>
      </c>
      <c r="AE24" s="65" t="s">
        <v>59</v>
      </c>
      <c r="AF24" s="63">
        <v>35490.195</v>
      </c>
      <c r="AG24" s="63">
        <v>35490.195</v>
      </c>
    </row>
    <row r="25" spans="1:255" s="1" customFormat="1" ht="26.25" customHeight="1" x14ac:dyDescent="0.35">
      <c r="B25" s="62" t="s">
        <v>60</v>
      </c>
      <c r="C25" s="74"/>
      <c r="D25" s="74"/>
      <c r="E25" s="74"/>
      <c r="F25" s="74"/>
      <c r="G25" s="74"/>
      <c r="H25" s="74"/>
      <c r="I25" s="74"/>
      <c r="J25" s="63">
        <v>156389.66330000001</v>
      </c>
      <c r="K25" s="63">
        <v>165242.12269999995</v>
      </c>
      <c r="L25" s="63">
        <f t="shared" si="48"/>
        <v>8852.4593999999342</v>
      </c>
      <c r="M25" s="64"/>
      <c r="N25" s="64"/>
      <c r="O25" s="64"/>
      <c r="P25" s="65" t="s">
        <v>60</v>
      </c>
      <c r="Q25" s="63">
        <f>+R25</f>
        <v>76836.399999999994</v>
      </c>
      <c r="R25" s="63">
        <v>76836.399999999994</v>
      </c>
      <c r="AE25" s="65" t="s">
        <v>60</v>
      </c>
      <c r="AF25" s="63"/>
      <c r="AG25" s="63"/>
    </row>
    <row r="26" spans="1:255" s="1" customFormat="1" ht="26.25" customHeight="1" x14ac:dyDescent="0.35">
      <c r="B26" s="62" t="s">
        <v>61</v>
      </c>
      <c r="C26" s="74"/>
      <c r="D26" s="74"/>
      <c r="E26" s="74"/>
      <c r="F26" s="74"/>
      <c r="G26" s="74"/>
      <c r="H26" s="74"/>
      <c r="I26" s="74"/>
      <c r="J26" s="63">
        <v>567151.98580000002</v>
      </c>
      <c r="K26" s="63">
        <v>606795.96829999948</v>
      </c>
      <c r="L26" s="63">
        <f t="shared" si="48"/>
        <v>39643.98249999946</v>
      </c>
      <c r="M26" s="64"/>
      <c r="N26" s="64"/>
      <c r="O26" s="64"/>
      <c r="P26" s="65" t="s">
        <v>61</v>
      </c>
      <c r="Q26" s="63">
        <v>63022.5</v>
      </c>
      <c r="R26" s="63">
        <v>61362.519</v>
      </c>
      <c r="AE26" s="65" t="s">
        <v>61</v>
      </c>
      <c r="AF26" s="63"/>
      <c r="AG26" s="63"/>
    </row>
    <row r="27" spans="1:255" s="1" customFormat="1" ht="26.25" customHeight="1" x14ac:dyDescent="0.35">
      <c r="B27" s="62" t="s">
        <v>62</v>
      </c>
      <c r="C27" s="74"/>
      <c r="D27" s="74"/>
      <c r="E27" s="74"/>
      <c r="F27" s="74"/>
      <c r="G27" s="74"/>
      <c r="H27" s="74"/>
      <c r="I27" s="74"/>
      <c r="J27" s="63">
        <v>395720.33000000054</v>
      </c>
      <c r="K27" s="63">
        <v>416958.96979999985</v>
      </c>
      <c r="L27" s="63">
        <f t="shared" si="48"/>
        <v>21238.639799999306</v>
      </c>
      <c r="M27" s="64"/>
      <c r="N27" s="64"/>
      <c r="O27" s="64"/>
      <c r="P27" s="65" t="s">
        <v>62</v>
      </c>
      <c r="Q27" s="63">
        <f>+R27</f>
        <v>44310.1</v>
      </c>
      <c r="R27" s="63">
        <v>44310.1</v>
      </c>
      <c r="AE27" s="65" t="s">
        <v>62</v>
      </c>
      <c r="AF27" s="63">
        <v>9696.23</v>
      </c>
      <c r="AG27" s="63">
        <v>9696.23</v>
      </c>
    </row>
    <row r="28" spans="1:255" s="1" customFormat="1" ht="26.25" customHeight="1" x14ac:dyDescent="0.35">
      <c r="B28" s="66" t="s">
        <v>63</v>
      </c>
      <c r="C28" s="67"/>
      <c r="D28" s="67"/>
      <c r="E28" s="67"/>
      <c r="F28" s="67"/>
      <c r="G28" s="67"/>
      <c r="H28" s="67"/>
      <c r="I28" s="67"/>
      <c r="J28" s="63">
        <f t="shared" ref="J28:L28" si="49">SUM(J23:J27)</f>
        <v>2000943.9053000011</v>
      </c>
      <c r="K28" s="63">
        <f t="shared" si="49"/>
        <v>2107353.2674000002</v>
      </c>
      <c r="L28" s="63">
        <f t="shared" si="49"/>
        <v>106409.36209999863</v>
      </c>
      <c r="M28" s="64"/>
      <c r="N28" s="64"/>
      <c r="O28" s="64"/>
      <c r="P28" s="66" t="s">
        <v>63</v>
      </c>
      <c r="Q28" s="63">
        <f>SUM(Q23:Q27)</f>
        <v>801354.94200000004</v>
      </c>
      <c r="R28" s="63">
        <f>SUM(R23:R27)</f>
        <v>796594.61899999995</v>
      </c>
      <c r="AE28" s="66" t="s">
        <v>63</v>
      </c>
      <c r="AF28" s="63">
        <f>SUM(AF23:AF27)</f>
        <v>45186.425000000003</v>
      </c>
      <c r="AG28" s="63">
        <f>SUM(AG23:AG27)</f>
        <v>45186.425000000003</v>
      </c>
    </row>
    <row r="29" spans="1:255" s="1" customFormat="1" x14ac:dyDescent="0.3">
      <c r="K29" s="57"/>
    </row>
    <row r="30" spans="1:255" s="1" customFormat="1" x14ac:dyDescent="0.3"/>
    <row r="31" spans="1:255" s="1" customFormat="1" x14ac:dyDescent="0.3"/>
    <row r="32" spans="1:255" s="1" customFormat="1" ht="48" customHeight="1" x14ac:dyDescent="0.3">
      <c r="B32" s="118" t="s">
        <v>86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R32" s="68">
        <f>+Q28/12*9</f>
        <v>601016.20650000009</v>
      </c>
    </row>
    <row r="33" spans="2:34" s="1" customFormat="1" x14ac:dyDescent="0.3"/>
    <row r="34" spans="2:34" s="1" customFormat="1" ht="69" x14ac:dyDescent="0.3">
      <c r="B34" s="117" t="s">
        <v>63</v>
      </c>
      <c r="J34" s="69" t="s">
        <v>51</v>
      </c>
      <c r="K34" s="69" t="s">
        <v>69</v>
      </c>
      <c r="L34" s="69" t="s">
        <v>85</v>
      </c>
      <c r="M34" s="69" t="s">
        <v>55</v>
      </c>
      <c r="N34" s="69" t="s">
        <v>70</v>
      </c>
    </row>
    <row r="35" spans="2:34" s="1" customFormat="1" ht="39.75" customHeight="1" x14ac:dyDescent="0.3">
      <c r="B35" s="117"/>
      <c r="C35" s="1">
        <v>2374103.8726666672</v>
      </c>
      <c r="D35" s="1">
        <v>2527067.4214000003</v>
      </c>
      <c r="E35" s="1">
        <v>152963.54873333313</v>
      </c>
      <c r="F35" s="1">
        <v>106.44300152551961</v>
      </c>
      <c r="J35" s="70">
        <v>3590158.4090000009</v>
      </c>
      <c r="K35" s="70">
        <v>2991798.6741666677</v>
      </c>
      <c r="L35" s="70">
        <v>2820310.5105999997</v>
      </c>
      <c r="M35" s="71">
        <f>+L35-K35</f>
        <v>-171488.16356666805</v>
      </c>
      <c r="N35" s="70">
        <f>+L35/K35*100</f>
        <v>94.268058039886853</v>
      </c>
      <c r="Q35" s="57"/>
      <c r="R35" s="57"/>
      <c r="AF35" s="57"/>
      <c r="AG35" s="57"/>
      <c r="AH35" s="57"/>
    </row>
    <row r="36" spans="2:34" s="1" customFormat="1" ht="39.75" customHeight="1" x14ac:dyDescent="0.3">
      <c r="B36" s="69" t="s">
        <v>71</v>
      </c>
      <c r="J36" s="70">
        <f>+J16-J35</f>
        <v>-343150.58000000101</v>
      </c>
      <c r="K36" s="70">
        <f t="shared" ref="K36:L36" si="50">+K16-K35</f>
        <v>-285958.81666666828</v>
      </c>
      <c r="L36" s="70">
        <f t="shared" si="50"/>
        <v>-712957.24319999944</v>
      </c>
      <c r="M36" s="70">
        <f>+M16-M35</f>
        <v>-426998.42653333116</v>
      </c>
      <c r="N36" s="70">
        <f>+N16-N35</f>
        <v>-16.386388082262584</v>
      </c>
    </row>
    <row r="37" spans="2:34" s="1" customFormat="1" x14ac:dyDescent="0.3"/>
    <row r="38" spans="2:34" s="1" customFormat="1" x14ac:dyDescent="0.3"/>
    <row r="39" spans="2:34" s="1" customFormat="1" x14ac:dyDescent="0.3"/>
    <row r="40" spans="2:34" s="1" customFormat="1" ht="51.75" customHeight="1" x14ac:dyDescent="0.3">
      <c r="B40" s="118" t="s">
        <v>87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</row>
    <row r="41" spans="2:34" s="1" customFormat="1" x14ac:dyDescent="0.3"/>
    <row r="42" spans="2:34" s="1" customFormat="1" ht="69" x14ac:dyDescent="0.3">
      <c r="B42" s="117" t="s">
        <v>63</v>
      </c>
      <c r="J42" s="69" t="s">
        <v>51</v>
      </c>
      <c r="K42" s="69" t="s">
        <v>69</v>
      </c>
      <c r="L42" s="69" t="s">
        <v>72</v>
      </c>
      <c r="M42" s="69" t="s">
        <v>55</v>
      </c>
      <c r="N42" s="69" t="s">
        <v>70</v>
      </c>
    </row>
    <row r="43" spans="2:34" s="1" customFormat="1" ht="27.75" customHeight="1" x14ac:dyDescent="0.3">
      <c r="B43" s="117"/>
      <c r="C43" s="1">
        <v>2374103.8726666672</v>
      </c>
      <c r="D43" s="1">
        <v>2527067.4214000003</v>
      </c>
      <c r="E43" s="1">
        <v>152963.54873333313</v>
      </c>
      <c r="F43" s="1">
        <v>106.44300152551961</v>
      </c>
      <c r="J43" s="70">
        <f>3590158.409-Q28</f>
        <v>2788803.4670000002</v>
      </c>
      <c r="K43" s="70">
        <f>2991798.67416667-Q28/12*10</f>
        <v>2324002.8891666699</v>
      </c>
      <c r="L43" s="70">
        <f>2820310.5106-R28</f>
        <v>2023715.8916000002</v>
      </c>
      <c r="M43" s="70">
        <f>+L43-K43</f>
        <v>-300286.99756666971</v>
      </c>
      <c r="N43" s="70">
        <f>+L43/K43*100</f>
        <v>87.078888801453019</v>
      </c>
      <c r="R43" s="57"/>
    </row>
    <row r="44" spans="2:34" s="1" customFormat="1" ht="45.75" customHeight="1" x14ac:dyDescent="0.3">
      <c r="B44" s="69" t="s">
        <v>71</v>
      </c>
      <c r="J44" s="70">
        <f>+J16-J43</f>
        <v>458204.36199999973</v>
      </c>
      <c r="K44" s="70">
        <f>+K16-K43</f>
        <v>381836.96833332954</v>
      </c>
      <c r="L44" s="70">
        <f>+L16-L43</f>
        <v>83637.375800000038</v>
      </c>
      <c r="M44" s="70">
        <f>+M16-M43</f>
        <v>-298199.5925333295</v>
      </c>
      <c r="N44" s="70">
        <f>+N16-N43</f>
        <v>-9.1972188438287503</v>
      </c>
    </row>
    <row r="45" spans="2:34" s="1" customFormat="1" x14ac:dyDescent="0.3"/>
    <row r="46" spans="2:34" s="1" customFormat="1" x14ac:dyDescent="0.3"/>
    <row r="47" spans="2:34" s="1" customFormat="1" x14ac:dyDescent="0.3"/>
    <row r="48" spans="2:3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" name="Range5_8_1_1_1_1_1_1_1_1_1_1_1"/>
    <protectedRange sqref="DJ13" name="Range5_1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  <protectedRange sqref="B23:B27" name="Range1_1_1_1_1_1"/>
    <protectedRange sqref="P23:P27 AE23:AE27" name="Range1_1_1_1_2_1"/>
  </protectedRanges>
  <mergeCells count="197"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CH5:CP5"/>
    <mergeCell ref="CQ5:CZ5"/>
    <mergeCell ref="DA5:DC6"/>
    <mergeCell ref="DD5:DF6"/>
    <mergeCell ref="DG5:DI6"/>
    <mergeCell ref="DN5:DS5"/>
    <mergeCell ref="CQ6:CS6"/>
    <mergeCell ref="CT6:CW6"/>
    <mergeCell ref="CX6:CZ6"/>
    <mergeCell ref="DN6:DP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BV6:BX6"/>
    <mergeCell ref="DT5:DV6"/>
    <mergeCell ref="DW5:EE5"/>
    <mergeCell ref="P6:T6"/>
    <mergeCell ref="U6:Y6"/>
    <mergeCell ref="Z6:AD6"/>
    <mergeCell ref="K7:K8"/>
    <mergeCell ref="L7:L8"/>
    <mergeCell ref="M7:M8"/>
    <mergeCell ref="N7:N8"/>
    <mergeCell ref="O7:O8"/>
    <mergeCell ref="P7:P8"/>
    <mergeCell ref="DQ6:DS6"/>
    <mergeCell ref="DW6:DY6"/>
    <mergeCell ref="DZ6:EB6"/>
    <mergeCell ref="AE6:AI6"/>
    <mergeCell ref="AJ6:AN6"/>
    <mergeCell ref="AO6:AS6"/>
    <mergeCell ref="AT6:AX6"/>
    <mergeCell ref="AY6:BA6"/>
    <mergeCell ref="W7:W8"/>
    <mergeCell ref="X7:X8"/>
    <mergeCell ref="Y7:Y8"/>
    <mergeCell ref="Z7:Z8"/>
    <mergeCell ref="AA7:AA8"/>
    <mergeCell ref="AB7:AB8"/>
    <mergeCell ref="Q7:Q8"/>
    <mergeCell ref="R7:R8"/>
    <mergeCell ref="S7:S8"/>
    <mergeCell ref="T7:T8"/>
    <mergeCell ref="U7:U8"/>
    <mergeCell ref="V7:V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H7:AH8"/>
    <mergeCell ref="AV7:AV8"/>
    <mergeCell ref="AW7:AW8"/>
    <mergeCell ref="AX7:AX8"/>
    <mergeCell ref="AY7:AY8"/>
    <mergeCell ref="AZ7:AZ8"/>
    <mergeCell ref="BA7:BA8"/>
    <mergeCell ref="AO7:AO8"/>
    <mergeCell ref="AP7:AP8"/>
    <mergeCell ref="AQ7:AQ8"/>
    <mergeCell ref="AR7:AR8"/>
    <mergeCell ref="AT7:AT8"/>
    <mergeCell ref="AU7:AU8"/>
    <mergeCell ref="BH7:BH8"/>
    <mergeCell ref="BI7:BI8"/>
    <mergeCell ref="BJ7:BJ8"/>
    <mergeCell ref="BK7:BK8"/>
    <mergeCell ref="BL7:BL8"/>
    <mergeCell ref="BM7:BM8"/>
    <mergeCell ref="BB7:BB8"/>
    <mergeCell ref="BC7:BC8"/>
    <mergeCell ref="BD7:BD8"/>
    <mergeCell ref="BE7:BE8"/>
    <mergeCell ref="BF7:BF8"/>
    <mergeCell ref="BG7:BG8"/>
    <mergeCell ref="BT7:BT8"/>
    <mergeCell ref="BU7:BU8"/>
    <mergeCell ref="BV7:BV8"/>
    <mergeCell ref="BW7:BW8"/>
    <mergeCell ref="BX7:BX8"/>
    <mergeCell ref="BY7:BY8"/>
    <mergeCell ref="BN7:BN8"/>
    <mergeCell ref="BO7:BO8"/>
    <mergeCell ref="BP7:BP8"/>
    <mergeCell ref="BQ7:BQ8"/>
    <mergeCell ref="BR7:BR8"/>
    <mergeCell ref="BS7:BS8"/>
    <mergeCell ref="CF7:CF8"/>
    <mergeCell ref="CG7:CG8"/>
    <mergeCell ref="CH7:CH8"/>
    <mergeCell ref="CI7:CI8"/>
    <mergeCell ref="CJ7:CJ8"/>
    <mergeCell ref="CK7:CK8"/>
    <mergeCell ref="BZ7:BZ8"/>
    <mergeCell ref="CA7:CA8"/>
    <mergeCell ref="CB7:CB8"/>
    <mergeCell ref="CC7:CC8"/>
    <mergeCell ref="CD7:CD8"/>
    <mergeCell ref="CE7:CE8"/>
    <mergeCell ref="CR7:CR8"/>
    <mergeCell ref="CS7:CS8"/>
    <mergeCell ref="CT7:CT8"/>
    <mergeCell ref="CU7:CU8"/>
    <mergeCell ref="CV7:CV8"/>
    <mergeCell ref="CW7:CW8"/>
    <mergeCell ref="CL7:CL8"/>
    <mergeCell ref="CM7:CM8"/>
    <mergeCell ref="CN7:CN8"/>
    <mergeCell ref="CO7:CO8"/>
    <mergeCell ref="CP7:CP8"/>
    <mergeCell ref="CQ7:CQ8"/>
    <mergeCell ref="DD7:DD8"/>
    <mergeCell ref="DE7:DE8"/>
    <mergeCell ref="DF7:DF8"/>
    <mergeCell ref="DG7:DG8"/>
    <mergeCell ref="DH7:DH8"/>
    <mergeCell ref="DI7:DI8"/>
    <mergeCell ref="CX7:CX8"/>
    <mergeCell ref="CY7:CY8"/>
    <mergeCell ref="CZ7:CZ8"/>
    <mergeCell ref="DA7:DA8"/>
    <mergeCell ref="DB7:DB8"/>
    <mergeCell ref="DC7:DC8"/>
    <mergeCell ref="DS7:DS8"/>
    <mergeCell ref="DT7:DT8"/>
    <mergeCell ref="DU7:DU8"/>
    <mergeCell ref="DJ7:DJ8"/>
    <mergeCell ref="DK7:DK8"/>
    <mergeCell ref="DL7:DL8"/>
    <mergeCell ref="DM7:DM8"/>
    <mergeCell ref="DN7:DN8"/>
    <mergeCell ref="DO7:DO8"/>
    <mergeCell ref="B34:B35"/>
    <mergeCell ref="B40:N40"/>
    <mergeCell ref="B42:B43"/>
    <mergeCell ref="EH7:EH8"/>
    <mergeCell ref="EI7:EI8"/>
    <mergeCell ref="B21:L21"/>
    <mergeCell ref="P21:R21"/>
    <mergeCell ref="AE21:AG21"/>
    <mergeCell ref="B32:N32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  <mergeCell ref="DP7:DP8"/>
    <mergeCell ref="DQ7:DQ8"/>
    <mergeCell ref="DR7:DR8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6"/>
  <sheetViews>
    <sheetView view="pageBreakPreview" zoomScale="55" zoomScaleNormal="55" zoomScaleSheetLayoutView="55" workbookViewId="0">
      <pane xSplit="2" ySplit="9" topLeftCell="C18" activePane="bottomRight" state="frozen"/>
      <selection pane="topRight"/>
      <selection pane="bottomLeft"/>
      <selection pane="bottomRight" activeCell="AH13" sqref="AH13"/>
    </sheetView>
  </sheetViews>
  <sheetFormatPr defaultColWidth="17.28515625" defaultRowHeight="17.25" x14ac:dyDescent="0.3"/>
  <cols>
    <col min="1" max="1" width="5.28515625" style="2" customWidth="1"/>
    <col min="2" max="2" width="16.7109375" style="3" customWidth="1"/>
    <col min="3" max="3" width="13.140625" style="2" hidden="1" customWidth="1"/>
    <col min="4" max="4" width="14.7109375" style="2" hidden="1" customWidth="1"/>
    <col min="5" max="5" width="18" style="2" hidden="1" customWidth="1"/>
    <col min="6" max="6" width="16.7109375" style="2" hidden="1" customWidth="1"/>
    <col min="7" max="7" width="16.85546875" style="2" hidden="1" customWidth="1"/>
    <col min="8" max="8" width="11.5703125" style="2" hidden="1" customWidth="1"/>
    <col min="9" max="9" width="11.85546875" style="2" hidden="1" customWidth="1"/>
    <col min="10" max="10" width="17.140625" style="2" customWidth="1"/>
    <col min="11" max="11" width="16.140625" style="2" customWidth="1"/>
    <col min="12" max="12" width="17" style="2" customWidth="1"/>
    <col min="13" max="13" width="15.85546875" style="2" customWidth="1"/>
    <col min="14" max="14" width="9.42578125" style="2" customWidth="1"/>
    <col min="15" max="15" width="11" style="2" hidden="1" customWidth="1"/>
    <col min="16" max="16" width="15.85546875" style="2" customWidth="1"/>
    <col min="17" max="17" width="17" style="2" customWidth="1"/>
    <col min="18" max="18" width="15.7109375" style="2" customWidth="1"/>
    <col min="19" max="19" width="8.85546875" style="2" customWidth="1"/>
    <col min="20" max="20" width="11.85546875" style="2" hidden="1" customWidth="1"/>
    <col min="21" max="30" width="14.85546875" style="2" hidden="1" customWidth="1"/>
    <col min="31" max="31" width="17" style="2" customWidth="1"/>
    <col min="32" max="32" width="16.140625" style="2" customWidth="1"/>
    <col min="33" max="33" width="14.85546875" style="2" customWidth="1"/>
    <col min="34" max="34" width="9.7109375" style="2" customWidth="1"/>
    <col min="35" max="35" width="14.85546875" style="2" hidden="1" customWidth="1"/>
    <col min="36" max="36" width="16.140625" style="2" customWidth="1"/>
    <col min="37" max="37" width="15.85546875" style="2" customWidth="1"/>
    <col min="38" max="38" width="15.5703125" style="2" customWidth="1"/>
    <col min="39" max="39" width="10.140625" style="2" customWidth="1"/>
    <col min="40" max="40" width="14.85546875" style="2" hidden="1" customWidth="1"/>
    <col min="41" max="41" width="13" style="2" customWidth="1"/>
    <col min="42" max="42" width="14.7109375" style="2" customWidth="1"/>
    <col min="43" max="43" width="13.5703125" style="2" customWidth="1"/>
    <col min="44" max="44" width="10.42578125" style="2" customWidth="1"/>
    <col min="45" max="56" width="14.85546875" style="2" hidden="1" customWidth="1"/>
    <col min="57" max="57" width="16.140625" style="2" hidden="1" customWidth="1"/>
    <col min="58" max="58" width="17.42578125" style="2" hidden="1" customWidth="1"/>
    <col min="59" max="68" width="14.85546875" style="2" hidden="1" customWidth="1"/>
    <col min="69" max="69" width="15.5703125" style="2" customWidth="1"/>
    <col min="70" max="70" width="14.85546875" style="2" customWidth="1"/>
    <col min="71" max="71" width="14.5703125" style="2" customWidth="1"/>
    <col min="72" max="72" width="11.140625" style="2" customWidth="1"/>
    <col min="73" max="94" width="14.85546875" style="2" hidden="1" customWidth="1"/>
    <col min="95" max="95" width="14.28515625" style="2" hidden="1" customWidth="1"/>
    <col min="96" max="96" width="14.85546875" style="2" hidden="1" customWidth="1"/>
    <col min="97" max="97" width="13" style="2" hidden="1" customWidth="1"/>
    <col min="98" max="98" width="16.5703125" style="2" customWidth="1"/>
    <col min="99" max="99" width="15.140625" style="2" customWidth="1"/>
    <col min="100" max="100" width="15.85546875" style="2" customWidth="1"/>
    <col min="101" max="101" width="9.7109375" style="2" customWidth="1"/>
    <col min="102" max="114" width="14.85546875" style="2" hidden="1" customWidth="1"/>
    <col min="115" max="115" width="15.85546875" style="2" hidden="1" customWidth="1"/>
    <col min="116" max="116" width="14.85546875" style="2" hidden="1" customWidth="1"/>
    <col min="117" max="117" width="16.42578125" style="2" hidden="1" customWidth="1"/>
    <col min="118" max="120" width="14.85546875" style="2" hidden="1" customWidth="1"/>
    <col min="121" max="121" width="17.140625" style="2" hidden="1" customWidth="1"/>
    <col min="122" max="122" width="16.140625" style="2" hidden="1" customWidth="1"/>
    <col min="123" max="132" width="14.85546875" style="2" hidden="1" customWidth="1"/>
    <col min="133" max="133" width="16.140625" style="2" hidden="1" customWidth="1"/>
    <col min="134" max="134" width="16.28515625" style="2" hidden="1" customWidth="1"/>
    <col min="135" max="135" width="14.85546875" style="2" hidden="1" customWidth="1"/>
    <col min="136" max="136" width="10.5703125" style="2" hidden="1" customWidth="1"/>
    <col min="137" max="138" width="17" style="2" hidden="1" customWidth="1"/>
    <col min="139" max="139" width="14.85546875" style="2" hidden="1" customWidth="1"/>
    <col min="140" max="229" width="17.28515625" style="4"/>
    <col min="230" max="16384" width="17.28515625" style="2"/>
  </cols>
  <sheetData>
    <row r="1" spans="1:255" s="27" customFormat="1" ht="20.25" x14ac:dyDescent="0.35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45" customHeight="1" x14ac:dyDescent="0.35">
      <c r="A2" s="169" t="s">
        <v>73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  <c r="EH2" s="169"/>
      <c r="EI2" s="169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70"/>
      <c r="M3" s="170"/>
      <c r="N3" s="170"/>
      <c r="O3" s="170"/>
      <c r="P3" s="170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U3" s="27" t="s">
        <v>74</v>
      </c>
      <c r="CU3" s="171" t="s">
        <v>1</v>
      </c>
      <c r="CV3" s="171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72" t="s">
        <v>2</v>
      </c>
      <c r="B4" s="175" t="s">
        <v>3</v>
      </c>
      <c r="C4" s="178" t="s">
        <v>4</v>
      </c>
      <c r="D4" s="178" t="s">
        <v>5</v>
      </c>
      <c r="E4" s="181" t="s">
        <v>6</v>
      </c>
      <c r="F4" s="182"/>
      <c r="G4" s="182"/>
      <c r="H4" s="182"/>
      <c r="I4" s="183"/>
      <c r="J4" s="190" t="s">
        <v>7</v>
      </c>
      <c r="K4" s="191"/>
      <c r="L4" s="191"/>
      <c r="M4" s="191"/>
      <c r="N4" s="191"/>
      <c r="O4" s="192"/>
      <c r="P4" s="199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1"/>
      <c r="DJ4" s="124" t="s">
        <v>8</v>
      </c>
      <c r="DK4" s="202" t="s">
        <v>9</v>
      </c>
      <c r="DL4" s="203"/>
      <c r="DM4" s="204"/>
      <c r="DN4" s="211" t="s">
        <v>10</v>
      </c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124" t="s">
        <v>11</v>
      </c>
      <c r="EG4" s="212" t="s">
        <v>12</v>
      </c>
      <c r="EH4" s="213"/>
      <c r="EI4" s="214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73"/>
      <c r="B5" s="176"/>
      <c r="C5" s="179"/>
      <c r="D5" s="179"/>
      <c r="E5" s="184"/>
      <c r="F5" s="185"/>
      <c r="G5" s="185"/>
      <c r="H5" s="185"/>
      <c r="I5" s="186"/>
      <c r="J5" s="193"/>
      <c r="K5" s="194"/>
      <c r="L5" s="194"/>
      <c r="M5" s="194"/>
      <c r="N5" s="194"/>
      <c r="O5" s="195"/>
      <c r="P5" s="221" t="s">
        <v>13</v>
      </c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3"/>
      <c r="BB5" s="224" t="s">
        <v>14</v>
      </c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130" t="s">
        <v>15</v>
      </c>
      <c r="BO5" s="131"/>
      <c r="BP5" s="131"/>
      <c r="BQ5" s="225" t="s">
        <v>16</v>
      </c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7"/>
      <c r="CH5" s="154" t="s">
        <v>17</v>
      </c>
      <c r="CI5" s="153"/>
      <c r="CJ5" s="153"/>
      <c r="CK5" s="153"/>
      <c r="CL5" s="153"/>
      <c r="CM5" s="153"/>
      <c r="CN5" s="153"/>
      <c r="CO5" s="153"/>
      <c r="CP5" s="155"/>
      <c r="CQ5" s="225" t="s">
        <v>18</v>
      </c>
      <c r="CR5" s="226"/>
      <c r="CS5" s="226"/>
      <c r="CT5" s="226"/>
      <c r="CU5" s="226"/>
      <c r="CV5" s="226"/>
      <c r="CW5" s="226"/>
      <c r="CX5" s="226"/>
      <c r="CY5" s="226"/>
      <c r="CZ5" s="226"/>
      <c r="DA5" s="224" t="s">
        <v>19</v>
      </c>
      <c r="DB5" s="224"/>
      <c r="DC5" s="224"/>
      <c r="DD5" s="130" t="s">
        <v>20</v>
      </c>
      <c r="DE5" s="131"/>
      <c r="DF5" s="132"/>
      <c r="DG5" s="130" t="s">
        <v>21</v>
      </c>
      <c r="DH5" s="131"/>
      <c r="DI5" s="132"/>
      <c r="DJ5" s="124"/>
      <c r="DK5" s="205"/>
      <c r="DL5" s="206"/>
      <c r="DM5" s="207"/>
      <c r="DN5" s="149"/>
      <c r="DO5" s="149"/>
      <c r="DP5" s="150"/>
      <c r="DQ5" s="150"/>
      <c r="DR5" s="150"/>
      <c r="DS5" s="150"/>
      <c r="DT5" s="130" t="s">
        <v>22</v>
      </c>
      <c r="DU5" s="131"/>
      <c r="DV5" s="132"/>
      <c r="DW5" s="136"/>
      <c r="DX5" s="137"/>
      <c r="DY5" s="137"/>
      <c r="DZ5" s="137"/>
      <c r="EA5" s="137"/>
      <c r="EB5" s="137"/>
      <c r="EC5" s="137"/>
      <c r="ED5" s="137"/>
      <c r="EE5" s="137"/>
      <c r="EF5" s="124"/>
      <c r="EG5" s="215"/>
      <c r="EH5" s="216"/>
      <c r="EI5" s="217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114" customHeight="1" x14ac:dyDescent="0.3">
      <c r="A6" s="173"/>
      <c r="B6" s="176"/>
      <c r="C6" s="179"/>
      <c r="D6" s="179"/>
      <c r="E6" s="187"/>
      <c r="F6" s="188"/>
      <c r="G6" s="188"/>
      <c r="H6" s="188"/>
      <c r="I6" s="189"/>
      <c r="J6" s="196"/>
      <c r="K6" s="197"/>
      <c r="L6" s="197"/>
      <c r="M6" s="197"/>
      <c r="N6" s="197"/>
      <c r="O6" s="198"/>
      <c r="P6" s="138" t="s">
        <v>23</v>
      </c>
      <c r="Q6" s="139"/>
      <c r="R6" s="139"/>
      <c r="S6" s="139"/>
      <c r="T6" s="140"/>
      <c r="U6" s="141" t="s">
        <v>24</v>
      </c>
      <c r="V6" s="142"/>
      <c r="W6" s="142"/>
      <c r="X6" s="142"/>
      <c r="Y6" s="143"/>
      <c r="Z6" s="141" t="s">
        <v>25</v>
      </c>
      <c r="AA6" s="142"/>
      <c r="AB6" s="142"/>
      <c r="AC6" s="142"/>
      <c r="AD6" s="143"/>
      <c r="AE6" s="141" t="s">
        <v>26</v>
      </c>
      <c r="AF6" s="142"/>
      <c r="AG6" s="142"/>
      <c r="AH6" s="142"/>
      <c r="AI6" s="143"/>
      <c r="AJ6" s="141" t="s">
        <v>27</v>
      </c>
      <c r="AK6" s="142"/>
      <c r="AL6" s="142"/>
      <c r="AM6" s="142"/>
      <c r="AN6" s="143"/>
      <c r="AO6" s="141" t="s">
        <v>28</v>
      </c>
      <c r="AP6" s="142"/>
      <c r="AQ6" s="142"/>
      <c r="AR6" s="142"/>
      <c r="AS6" s="143"/>
      <c r="AT6" s="141" t="s">
        <v>29</v>
      </c>
      <c r="AU6" s="142"/>
      <c r="AV6" s="142"/>
      <c r="AW6" s="142"/>
      <c r="AX6" s="143"/>
      <c r="AY6" s="148" t="s">
        <v>30</v>
      </c>
      <c r="AZ6" s="148"/>
      <c r="BA6" s="148"/>
      <c r="BB6" s="158" t="s">
        <v>31</v>
      </c>
      <c r="BC6" s="159"/>
      <c r="BD6" s="159"/>
      <c r="BE6" s="158" t="s">
        <v>32</v>
      </c>
      <c r="BF6" s="159"/>
      <c r="BG6" s="160"/>
      <c r="BH6" s="161" t="s">
        <v>33</v>
      </c>
      <c r="BI6" s="162"/>
      <c r="BJ6" s="162"/>
      <c r="BK6" s="163" t="s">
        <v>34</v>
      </c>
      <c r="BL6" s="164"/>
      <c r="BM6" s="164"/>
      <c r="BN6" s="133"/>
      <c r="BO6" s="134"/>
      <c r="BP6" s="134"/>
      <c r="BQ6" s="165" t="s">
        <v>35</v>
      </c>
      <c r="BR6" s="166"/>
      <c r="BS6" s="166"/>
      <c r="BT6" s="166"/>
      <c r="BU6" s="167"/>
      <c r="BV6" s="129" t="s">
        <v>36</v>
      </c>
      <c r="BW6" s="129"/>
      <c r="BX6" s="129"/>
      <c r="BY6" s="129" t="s">
        <v>37</v>
      </c>
      <c r="BZ6" s="129"/>
      <c r="CA6" s="129"/>
      <c r="CB6" s="129" t="s">
        <v>38</v>
      </c>
      <c r="CC6" s="129"/>
      <c r="CD6" s="129"/>
      <c r="CE6" s="129" t="s">
        <v>39</v>
      </c>
      <c r="CF6" s="129"/>
      <c r="CG6" s="129"/>
      <c r="CH6" s="129" t="s">
        <v>40</v>
      </c>
      <c r="CI6" s="129"/>
      <c r="CJ6" s="129"/>
      <c r="CK6" s="154" t="s">
        <v>41</v>
      </c>
      <c r="CL6" s="153"/>
      <c r="CM6" s="153"/>
      <c r="CN6" s="129" t="s">
        <v>42</v>
      </c>
      <c r="CO6" s="129"/>
      <c r="CP6" s="129"/>
      <c r="CQ6" s="151" t="s">
        <v>43</v>
      </c>
      <c r="CR6" s="152"/>
      <c r="CS6" s="153"/>
      <c r="CT6" s="154" t="s">
        <v>44</v>
      </c>
      <c r="CU6" s="153"/>
      <c r="CV6" s="153"/>
      <c r="CW6" s="155"/>
      <c r="CX6" s="154" t="s">
        <v>45</v>
      </c>
      <c r="CY6" s="153"/>
      <c r="CZ6" s="153"/>
      <c r="DA6" s="224"/>
      <c r="DB6" s="224"/>
      <c r="DC6" s="224"/>
      <c r="DD6" s="133"/>
      <c r="DE6" s="134"/>
      <c r="DF6" s="135"/>
      <c r="DG6" s="133"/>
      <c r="DH6" s="134"/>
      <c r="DI6" s="135"/>
      <c r="DJ6" s="124"/>
      <c r="DK6" s="208"/>
      <c r="DL6" s="209"/>
      <c r="DM6" s="210"/>
      <c r="DN6" s="130" t="s">
        <v>46</v>
      </c>
      <c r="DO6" s="131"/>
      <c r="DP6" s="132"/>
      <c r="DQ6" s="130" t="s">
        <v>47</v>
      </c>
      <c r="DR6" s="131"/>
      <c r="DS6" s="132"/>
      <c r="DT6" s="133"/>
      <c r="DU6" s="134"/>
      <c r="DV6" s="135"/>
      <c r="DW6" s="130" t="s">
        <v>48</v>
      </c>
      <c r="DX6" s="131"/>
      <c r="DY6" s="132"/>
      <c r="DZ6" s="130" t="s">
        <v>49</v>
      </c>
      <c r="EA6" s="131"/>
      <c r="EB6" s="132"/>
      <c r="EC6" s="156" t="s">
        <v>50</v>
      </c>
      <c r="ED6" s="157"/>
      <c r="EE6" s="157"/>
      <c r="EF6" s="124"/>
      <c r="EG6" s="218"/>
      <c r="EH6" s="219"/>
      <c r="EI6" s="220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73"/>
      <c r="B7" s="176"/>
      <c r="C7" s="179"/>
      <c r="D7" s="179"/>
      <c r="E7" s="123" t="s">
        <v>51</v>
      </c>
      <c r="F7" s="119" t="s">
        <v>52</v>
      </c>
      <c r="G7" s="120" t="s">
        <v>64</v>
      </c>
      <c r="H7" s="126" t="s">
        <v>53</v>
      </c>
      <c r="I7" s="128" t="s">
        <v>54</v>
      </c>
      <c r="J7" s="123" t="s">
        <v>51</v>
      </c>
      <c r="K7" s="119" t="s">
        <v>52</v>
      </c>
      <c r="L7" s="120" t="s">
        <v>64</v>
      </c>
      <c r="M7" s="126" t="s">
        <v>55</v>
      </c>
      <c r="N7" s="126" t="s">
        <v>53</v>
      </c>
      <c r="O7" s="128" t="s">
        <v>54</v>
      </c>
      <c r="P7" s="123" t="s">
        <v>51</v>
      </c>
      <c r="Q7" s="119" t="s">
        <v>52</v>
      </c>
      <c r="R7" s="120" t="s">
        <v>64</v>
      </c>
      <c r="S7" s="126" t="s">
        <v>53</v>
      </c>
      <c r="T7" s="128" t="s">
        <v>54</v>
      </c>
      <c r="U7" s="123" t="s">
        <v>51</v>
      </c>
      <c r="V7" s="119" t="s">
        <v>52</v>
      </c>
      <c r="W7" s="120" t="s">
        <v>64</v>
      </c>
      <c r="X7" s="126" t="s">
        <v>53</v>
      </c>
      <c r="Y7" s="128" t="s">
        <v>54</v>
      </c>
      <c r="Z7" s="123" t="s">
        <v>51</v>
      </c>
      <c r="AA7" s="119" t="s">
        <v>52</v>
      </c>
      <c r="AB7" s="120" t="s">
        <v>64</v>
      </c>
      <c r="AC7" s="126" t="s">
        <v>53</v>
      </c>
      <c r="AD7" s="128" t="s">
        <v>54</v>
      </c>
      <c r="AE7" s="123" t="s">
        <v>51</v>
      </c>
      <c r="AF7" s="119" t="s">
        <v>52</v>
      </c>
      <c r="AG7" s="120" t="s">
        <v>64</v>
      </c>
      <c r="AH7" s="126" t="s">
        <v>53</v>
      </c>
      <c r="AI7" s="128" t="s">
        <v>54</v>
      </c>
      <c r="AJ7" s="123" t="s">
        <v>51</v>
      </c>
      <c r="AK7" s="119" t="s">
        <v>52</v>
      </c>
      <c r="AL7" s="120" t="s">
        <v>64</v>
      </c>
      <c r="AM7" s="126" t="s">
        <v>53</v>
      </c>
      <c r="AN7" s="120" t="s">
        <v>54</v>
      </c>
      <c r="AO7" s="123" t="s">
        <v>51</v>
      </c>
      <c r="AP7" s="119" t="s">
        <v>52</v>
      </c>
      <c r="AQ7" s="120" t="s">
        <v>64</v>
      </c>
      <c r="AR7" s="126" t="s">
        <v>53</v>
      </c>
      <c r="AS7" s="146" t="s">
        <v>54</v>
      </c>
      <c r="AT7" s="123" t="s">
        <v>51</v>
      </c>
      <c r="AU7" s="119" t="s">
        <v>52</v>
      </c>
      <c r="AV7" s="120" t="s">
        <v>64</v>
      </c>
      <c r="AW7" s="127" t="s">
        <v>53</v>
      </c>
      <c r="AX7" s="120" t="s">
        <v>54</v>
      </c>
      <c r="AY7" s="123" t="s">
        <v>51</v>
      </c>
      <c r="AZ7" s="119" t="s">
        <v>52</v>
      </c>
      <c r="BA7" s="120" t="s">
        <v>64</v>
      </c>
      <c r="BB7" s="123" t="s">
        <v>51</v>
      </c>
      <c r="BC7" s="119" t="s">
        <v>52</v>
      </c>
      <c r="BD7" s="120" t="s">
        <v>64</v>
      </c>
      <c r="BE7" s="123" t="s">
        <v>51</v>
      </c>
      <c r="BF7" s="119" t="s">
        <v>52</v>
      </c>
      <c r="BG7" s="120" t="s">
        <v>64</v>
      </c>
      <c r="BH7" s="123" t="s">
        <v>51</v>
      </c>
      <c r="BI7" s="119" t="s">
        <v>52</v>
      </c>
      <c r="BJ7" s="120" t="s">
        <v>64</v>
      </c>
      <c r="BK7" s="123" t="s">
        <v>51</v>
      </c>
      <c r="BL7" s="119" t="s">
        <v>52</v>
      </c>
      <c r="BM7" s="120" t="s">
        <v>65</v>
      </c>
      <c r="BN7" s="123" t="s">
        <v>51</v>
      </c>
      <c r="BO7" s="119" t="s">
        <v>52</v>
      </c>
      <c r="BP7" s="120" t="s">
        <v>64</v>
      </c>
      <c r="BQ7" s="123" t="s">
        <v>51</v>
      </c>
      <c r="BR7" s="119" t="s">
        <v>52</v>
      </c>
      <c r="BS7" s="120" t="s">
        <v>64</v>
      </c>
      <c r="BT7" s="126" t="s">
        <v>53</v>
      </c>
      <c r="BU7" s="120" t="s">
        <v>54</v>
      </c>
      <c r="BV7" s="123" t="s">
        <v>51</v>
      </c>
      <c r="BW7" s="119" t="s">
        <v>52</v>
      </c>
      <c r="BX7" s="120" t="s">
        <v>64</v>
      </c>
      <c r="BY7" s="123" t="s">
        <v>51</v>
      </c>
      <c r="BZ7" s="119" t="s">
        <v>52</v>
      </c>
      <c r="CA7" s="120" t="s">
        <v>64</v>
      </c>
      <c r="CB7" s="123" t="s">
        <v>51</v>
      </c>
      <c r="CC7" s="119" t="s">
        <v>52</v>
      </c>
      <c r="CD7" s="120" t="s">
        <v>64</v>
      </c>
      <c r="CE7" s="123" t="s">
        <v>51</v>
      </c>
      <c r="CF7" s="119" t="s">
        <v>52</v>
      </c>
      <c r="CG7" s="120" t="s">
        <v>64</v>
      </c>
      <c r="CH7" s="123" t="s">
        <v>51</v>
      </c>
      <c r="CI7" s="119" t="s">
        <v>52</v>
      </c>
      <c r="CJ7" s="120" t="s">
        <v>64</v>
      </c>
      <c r="CK7" s="123" t="s">
        <v>51</v>
      </c>
      <c r="CL7" s="119" t="s">
        <v>52</v>
      </c>
      <c r="CM7" s="120" t="s">
        <v>64</v>
      </c>
      <c r="CN7" s="123" t="s">
        <v>51</v>
      </c>
      <c r="CO7" s="119" t="s">
        <v>52</v>
      </c>
      <c r="CP7" s="120" t="s">
        <v>64</v>
      </c>
      <c r="CQ7" s="123" t="s">
        <v>51</v>
      </c>
      <c r="CR7" s="119" t="s">
        <v>52</v>
      </c>
      <c r="CS7" s="120" t="s">
        <v>64</v>
      </c>
      <c r="CT7" s="123" t="s">
        <v>51</v>
      </c>
      <c r="CU7" s="119" t="s">
        <v>52</v>
      </c>
      <c r="CV7" s="120" t="s">
        <v>64</v>
      </c>
      <c r="CW7" s="126" t="s">
        <v>53</v>
      </c>
      <c r="CX7" s="123" t="s">
        <v>51</v>
      </c>
      <c r="CY7" s="119" t="s">
        <v>52</v>
      </c>
      <c r="CZ7" s="120" t="s">
        <v>64</v>
      </c>
      <c r="DA7" s="123" t="s">
        <v>51</v>
      </c>
      <c r="DB7" s="119" t="s">
        <v>52</v>
      </c>
      <c r="DC7" s="120" t="s">
        <v>64</v>
      </c>
      <c r="DD7" s="123" t="s">
        <v>51</v>
      </c>
      <c r="DE7" s="119" t="s">
        <v>52</v>
      </c>
      <c r="DF7" s="120" t="s">
        <v>64</v>
      </c>
      <c r="DG7" s="123" t="s">
        <v>51</v>
      </c>
      <c r="DH7" s="119" t="s">
        <v>52</v>
      </c>
      <c r="DI7" s="120" t="s">
        <v>64</v>
      </c>
      <c r="DJ7" s="125" t="s">
        <v>56</v>
      </c>
      <c r="DK7" s="123" t="s">
        <v>51</v>
      </c>
      <c r="DL7" s="119" t="s">
        <v>52</v>
      </c>
      <c r="DM7" s="120" t="s">
        <v>64</v>
      </c>
      <c r="DN7" s="123" t="s">
        <v>51</v>
      </c>
      <c r="DO7" s="119" t="s">
        <v>52</v>
      </c>
      <c r="DP7" s="120" t="s">
        <v>64</v>
      </c>
      <c r="DQ7" s="123" t="s">
        <v>51</v>
      </c>
      <c r="DR7" s="119" t="s">
        <v>52</v>
      </c>
      <c r="DS7" s="120" t="s">
        <v>64</v>
      </c>
      <c r="DT7" s="123" t="s">
        <v>51</v>
      </c>
      <c r="DU7" s="119" t="s">
        <v>52</v>
      </c>
      <c r="DV7" s="120" t="s">
        <v>64</v>
      </c>
      <c r="DW7" s="123" t="s">
        <v>51</v>
      </c>
      <c r="DX7" s="119" t="s">
        <v>52</v>
      </c>
      <c r="DY7" s="120" t="s">
        <v>64</v>
      </c>
      <c r="DZ7" s="123" t="s">
        <v>51</v>
      </c>
      <c r="EA7" s="119" t="s">
        <v>52</v>
      </c>
      <c r="EB7" s="120" t="s">
        <v>64</v>
      </c>
      <c r="EC7" s="123" t="s">
        <v>51</v>
      </c>
      <c r="ED7" s="119" t="s">
        <v>52</v>
      </c>
      <c r="EE7" s="120" t="s">
        <v>64</v>
      </c>
      <c r="EF7" s="124" t="s">
        <v>56</v>
      </c>
      <c r="EG7" s="123" t="s">
        <v>51</v>
      </c>
      <c r="EH7" s="119" t="s">
        <v>52</v>
      </c>
      <c r="EI7" s="120" t="s">
        <v>64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96.75" customHeight="1" x14ac:dyDescent="0.3">
      <c r="A8" s="174"/>
      <c r="B8" s="177"/>
      <c r="C8" s="180"/>
      <c r="D8" s="180"/>
      <c r="E8" s="123"/>
      <c r="F8" s="119"/>
      <c r="G8" s="120"/>
      <c r="H8" s="126"/>
      <c r="I8" s="128"/>
      <c r="J8" s="123"/>
      <c r="K8" s="119"/>
      <c r="L8" s="120"/>
      <c r="M8" s="126"/>
      <c r="N8" s="126"/>
      <c r="O8" s="128"/>
      <c r="P8" s="123"/>
      <c r="Q8" s="119"/>
      <c r="R8" s="120"/>
      <c r="S8" s="126"/>
      <c r="T8" s="128"/>
      <c r="U8" s="123"/>
      <c r="V8" s="119"/>
      <c r="W8" s="120"/>
      <c r="X8" s="126"/>
      <c r="Y8" s="128"/>
      <c r="Z8" s="123"/>
      <c r="AA8" s="119"/>
      <c r="AB8" s="120"/>
      <c r="AC8" s="126"/>
      <c r="AD8" s="128"/>
      <c r="AE8" s="123"/>
      <c r="AF8" s="119"/>
      <c r="AG8" s="120"/>
      <c r="AH8" s="126"/>
      <c r="AI8" s="128"/>
      <c r="AJ8" s="123"/>
      <c r="AK8" s="119"/>
      <c r="AL8" s="120"/>
      <c r="AM8" s="126"/>
      <c r="AN8" s="120"/>
      <c r="AO8" s="123"/>
      <c r="AP8" s="119"/>
      <c r="AQ8" s="120"/>
      <c r="AR8" s="126"/>
      <c r="AS8" s="147"/>
      <c r="AT8" s="123"/>
      <c r="AU8" s="119"/>
      <c r="AV8" s="120"/>
      <c r="AW8" s="127"/>
      <c r="AX8" s="120"/>
      <c r="AY8" s="123"/>
      <c r="AZ8" s="119"/>
      <c r="BA8" s="120"/>
      <c r="BB8" s="123"/>
      <c r="BC8" s="119"/>
      <c r="BD8" s="120"/>
      <c r="BE8" s="123"/>
      <c r="BF8" s="119"/>
      <c r="BG8" s="120"/>
      <c r="BH8" s="123"/>
      <c r="BI8" s="119"/>
      <c r="BJ8" s="120"/>
      <c r="BK8" s="123"/>
      <c r="BL8" s="119"/>
      <c r="BM8" s="120"/>
      <c r="BN8" s="123"/>
      <c r="BO8" s="119"/>
      <c r="BP8" s="120"/>
      <c r="BQ8" s="123"/>
      <c r="BR8" s="119"/>
      <c r="BS8" s="120"/>
      <c r="BT8" s="126"/>
      <c r="BU8" s="120"/>
      <c r="BV8" s="123"/>
      <c r="BW8" s="119"/>
      <c r="BX8" s="120"/>
      <c r="BY8" s="123"/>
      <c r="BZ8" s="119"/>
      <c r="CA8" s="120"/>
      <c r="CB8" s="123"/>
      <c r="CC8" s="119"/>
      <c r="CD8" s="120"/>
      <c r="CE8" s="123"/>
      <c r="CF8" s="119"/>
      <c r="CG8" s="120"/>
      <c r="CH8" s="123"/>
      <c r="CI8" s="119"/>
      <c r="CJ8" s="120"/>
      <c r="CK8" s="123"/>
      <c r="CL8" s="119"/>
      <c r="CM8" s="120"/>
      <c r="CN8" s="123"/>
      <c r="CO8" s="119"/>
      <c r="CP8" s="120"/>
      <c r="CQ8" s="123"/>
      <c r="CR8" s="119"/>
      <c r="CS8" s="120"/>
      <c r="CT8" s="123"/>
      <c r="CU8" s="119"/>
      <c r="CV8" s="120"/>
      <c r="CW8" s="126"/>
      <c r="CX8" s="123"/>
      <c r="CY8" s="119"/>
      <c r="CZ8" s="120"/>
      <c r="DA8" s="123"/>
      <c r="DB8" s="119"/>
      <c r="DC8" s="120"/>
      <c r="DD8" s="123"/>
      <c r="DE8" s="119"/>
      <c r="DF8" s="120"/>
      <c r="DG8" s="123"/>
      <c r="DH8" s="119"/>
      <c r="DI8" s="120"/>
      <c r="DJ8" s="125"/>
      <c r="DK8" s="123"/>
      <c r="DL8" s="119"/>
      <c r="DM8" s="120"/>
      <c r="DN8" s="123"/>
      <c r="DO8" s="119"/>
      <c r="DP8" s="120"/>
      <c r="DQ8" s="123"/>
      <c r="DR8" s="119"/>
      <c r="DS8" s="120"/>
      <c r="DT8" s="123"/>
      <c r="DU8" s="119"/>
      <c r="DV8" s="120"/>
      <c r="DW8" s="123"/>
      <c r="DX8" s="119"/>
      <c r="DY8" s="120"/>
      <c r="DZ8" s="123"/>
      <c r="EA8" s="119"/>
      <c r="EB8" s="120"/>
      <c r="EC8" s="123"/>
      <c r="ED8" s="119"/>
      <c r="EE8" s="120"/>
      <c r="EF8" s="124"/>
      <c r="EG8" s="123"/>
      <c r="EH8" s="119"/>
      <c r="EI8" s="120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2" customFormat="1" ht="34.5" customHeight="1" x14ac:dyDescent="0.3">
      <c r="A10" s="32">
        <v>1</v>
      </c>
      <c r="B10" s="33" t="s">
        <v>58</v>
      </c>
      <c r="C10" s="34">
        <v>15509.075500000001</v>
      </c>
      <c r="D10" s="34">
        <v>135593.58069999999</v>
      </c>
      <c r="E10" s="35">
        <f t="shared" ref="E10:G14" si="0">DK10+EG10-EC10</f>
        <v>5907427.2000000002</v>
      </c>
      <c r="F10" s="36">
        <f t="shared" si="0"/>
        <v>4430570.4000000004</v>
      </c>
      <c r="G10" s="36">
        <f t="shared" si="0"/>
        <v>2720587.6916999999</v>
      </c>
      <c r="H10" s="36">
        <f>+G10/F10*100</f>
        <v>61.40490830932287</v>
      </c>
      <c r="I10" s="36">
        <f>G10/E10*100</f>
        <v>46.053681231992158</v>
      </c>
      <c r="J10" s="75">
        <f t="shared" ref="J10:L14" si="1">U10+Z10+AJ10+AO10+AT10+AY10+BN10+BV10+BY10+CB10+CE10+CH10+CN10+CQ10+CX10+DA10+DG10+AE10</f>
        <v>525972.29999999981</v>
      </c>
      <c r="K10" s="63">
        <f>V10+AA10+AK10+AP10+AU10+AZ10+BO10+BW10+BZ10+CC10+CF10+CI10+CO10+CR10+CY10+DB10+DH10+AF10</f>
        <v>394479.22499999986</v>
      </c>
      <c r="L10" s="63">
        <f t="shared" si="1"/>
        <v>328018.63770000055</v>
      </c>
      <c r="M10" s="63">
        <f>+L10-K10</f>
        <v>-66460.587299999315</v>
      </c>
      <c r="N10" s="63">
        <f>+L10/K10*100</f>
        <v>83.152322584288356</v>
      </c>
      <c r="O10" s="63">
        <f>L10/J10*100</f>
        <v>62.36424193821626</v>
      </c>
      <c r="P10" s="75">
        <f t="shared" ref="P10:R14" si="2">U10+Z10+AE10</f>
        <v>91434.599999999802</v>
      </c>
      <c r="Q10" s="63">
        <f t="shared" si="2"/>
        <v>68575.949999999852</v>
      </c>
      <c r="R10" s="63">
        <f t="shared" si="2"/>
        <v>46785.762400000538</v>
      </c>
      <c r="S10" s="63">
        <f>+R10/Q10*100</f>
        <v>68.224738264654945</v>
      </c>
      <c r="T10" s="76">
        <f>R10/P10*100</f>
        <v>51.168553698491202</v>
      </c>
      <c r="U10" s="75">
        <v>17038.8</v>
      </c>
      <c r="V10" s="77">
        <f>+U10/12*9</f>
        <v>12779.099999999999</v>
      </c>
      <c r="W10" s="77">
        <v>1381.4290000000001</v>
      </c>
      <c r="X10" s="77">
        <f>+W10/V10*100</f>
        <v>10.810064871548077</v>
      </c>
      <c r="Y10" s="77">
        <f t="shared" ref="Y10:Y16" si="3">W10/U10*100</f>
        <v>8.1075486536610555</v>
      </c>
      <c r="Z10" s="75">
        <v>2783.5</v>
      </c>
      <c r="AA10" s="77">
        <f>+Z10/12*9</f>
        <v>2087.625</v>
      </c>
      <c r="AB10" s="77">
        <v>12516.27</v>
      </c>
      <c r="AC10" s="77">
        <f t="shared" ref="AC10:AC16" si="4">+AB10/AA10*100</f>
        <v>599.54589545536192</v>
      </c>
      <c r="AD10" s="77">
        <f>+AB10/Z10*100</f>
        <v>449.65942159152144</v>
      </c>
      <c r="AE10" s="75">
        <v>71612.299999999799</v>
      </c>
      <c r="AF10" s="77">
        <f>+AE10/12*9</f>
        <v>53709.224999999853</v>
      </c>
      <c r="AG10" s="77">
        <v>32888.063400000538</v>
      </c>
      <c r="AH10" s="77">
        <f>+AG10/AF10*100</f>
        <v>61.233546751048131</v>
      </c>
      <c r="AI10" s="77">
        <f>AG10/AE10*100</f>
        <v>45.9251600632861</v>
      </c>
      <c r="AJ10" s="75">
        <v>190281.4</v>
      </c>
      <c r="AK10" s="77">
        <f>+AJ10/12*9</f>
        <v>142711.04999999999</v>
      </c>
      <c r="AL10" s="77">
        <v>116876.38499999999</v>
      </c>
      <c r="AM10" s="77">
        <f>+AL10/AK10*100</f>
        <v>81.897221693765132</v>
      </c>
      <c r="AN10" s="77">
        <f>AL10/AJ10*100</f>
        <v>61.422916270323846</v>
      </c>
      <c r="AO10" s="75">
        <v>6474</v>
      </c>
      <c r="AP10" s="77">
        <f>+AO10/12*9</f>
        <v>4855.5</v>
      </c>
      <c r="AQ10" s="77">
        <v>5161.741</v>
      </c>
      <c r="AR10" s="77">
        <f>+AQ10/AP10*100</f>
        <v>106.30709504685407</v>
      </c>
      <c r="AS10" s="77">
        <f>AQ10/AO10*100</f>
        <v>79.730321285140562</v>
      </c>
      <c r="AT10" s="75">
        <v>7600</v>
      </c>
      <c r="AU10" s="77">
        <f>+AT10/12*9</f>
        <v>5700</v>
      </c>
      <c r="AV10" s="77">
        <v>6873</v>
      </c>
      <c r="AW10" s="77">
        <f>+AV10/AU10*100</f>
        <v>120.57894736842105</v>
      </c>
      <c r="AX10" s="77">
        <f>AV10/AT10*100</f>
        <v>90.434210526315795</v>
      </c>
      <c r="AY10" s="75">
        <v>0</v>
      </c>
      <c r="AZ10" s="77">
        <f>+AY10/12*9</f>
        <v>0</v>
      </c>
      <c r="BA10" s="77">
        <v>0</v>
      </c>
      <c r="BB10" s="75">
        <v>0</v>
      </c>
      <c r="BC10" s="77">
        <f>+BB10/12*9</f>
        <v>0</v>
      </c>
      <c r="BD10" s="77">
        <v>0</v>
      </c>
      <c r="BE10" s="75">
        <v>2049380.6</v>
      </c>
      <c r="BF10" s="77">
        <f>+BE10/12*9</f>
        <v>1537035.4500000002</v>
      </c>
      <c r="BG10" s="77">
        <v>1537035.5</v>
      </c>
      <c r="BH10" s="75">
        <v>3703.9</v>
      </c>
      <c r="BI10" s="77">
        <f>+BH10/12*9</f>
        <v>2777.9250000000002</v>
      </c>
      <c r="BJ10" s="77">
        <v>2609.9</v>
      </c>
      <c r="BK10" s="75">
        <v>0</v>
      </c>
      <c r="BL10" s="77">
        <f>+BK10/12*9</f>
        <v>0</v>
      </c>
      <c r="BM10" s="77">
        <v>0</v>
      </c>
      <c r="BN10" s="75">
        <v>0</v>
      </c>
      <c r="BO10" s="77">
        <f>+BN10/12*9</f>
        <v>0</v>
      </c>
      <c r="BP10" s="77">
        <v>0</v>
      </c>
      <c r="BQ10" s="75">
        <f t="shared" ref="BQ10:BS14" si="5">BV10+BY10+CB10+CE10</f>
        <v>170166.9</v>
      </c>
      <c r="BR10" s="77">
        <f t="shared" si="5"/>
        <v>127625.175</v>
      </c>
      <c r="BS10" s="77">
        <f>BX10+CA10+CD10+CG10</f>
        <v>111012.0799</v>
      </c>
      <c r="BT10" s="77">
        <f>+BS10/BR10*100</f>
        <v>86.982901218352879</v>
      </c>
      <c r="BU10" s="77">
        <f>BS10/BQ10*100</f>
        <v>65.237175913764673</v>
      </c>
      <c r="BV10" s="75">
        <v>108156.5</v>
      </c>
      <c r="BW10" s="77">
        <f>+BV10/12*9</f>
        <v>81117.375</v>
      </c>
      <c r="BX10" s="77">
        <v>52249.4159</v>
      </c>
      <c r="BY10" s="75">
        <v>36486.400000000001</v>
      </c>
      <c r="BZ10" s="77">
        <f>+BY10/12*9</f>
        <v>27364.799999999999</v>
      </c>
      <c r="CA10" s="77">
        <v>37523.027999999998</v>
      </c>
      <c r="CB10" s="75">
        <v>0</v>
      </c>
      <c r="CC10" s="77">
        <f>+CB10/12*9</f>
        <v>0</v>
      </c>
      <c r="CD10" s="77">
        <v>0</v>
      </c>
      <c r="CE10" s="75">
        <v>25524</v>
      </c>
      <c r="CF10" s="77">
        <f>+CE10/12*9</f>
        <v>19143</v>
      </c>
      <c r="CG10" s="77">
        <v>21239.635999999999</v>
      </c>
      <c r="CH10" s="75">
        <v>0</v>
      </c>
      <c r="CI10" s="77">
        <f>+CH10/12*9</f>
        <v>0</v>
      </c>
      <c r="CJ10" s="77">
        <v>0</v>
      </c>
      <c r="CK10" s="75">
        <v>2227.1999999999998</v>
      </c>
      <c r="CL10" s="77">
        <f>+CK10/12*9</f>
        <v>1670.3999999999999</v>
      </c>
      <c r="CM10" s="77">
        <v>1559.44</v>
      </c>
      <c r="CN10" s="75">
        <v>0</v>
      </c>
      <c r="CO10" s="77">
        <f>+CN10/12*9</f>
        <v>0</v>
      </c>
      <c r="CP10" s="77">
        <v>0</v>
      </c>
      <c r="CQ10" s="75">
        <v>50015.4</v>
      </c>
      <c r="CR10" s="77">
        <f>+CQ10/12*9</f>
        <v>37511.549999999996</v>
      </c>
      <c r="CS10" s="77">
        <v>25521.5065</v>
      </c>
      <c r="CT10" s="75">
        <v>28165.4</v>
      </c>
      <c r="CU10" s="77">
        <f>+CT10/12*9</f>
        <v>21124.050000000003</v>
      </c>
      <c r="CV10" s="77">
        <v>10800.9365</v>
      </c>
      <c r="CW10" s="77">
        <f>+CV10/CU10*100</f>
        <v>51.130992873052271</v>
      </c>
      <c r="CX10" s="83">
        <v>0</v>
      </c>
      <c r="CY10" s="77">
        <f>+CX10/12*9</f>
        <v>0</v>
      </c>
      <c r="CZ10" s="84">
        <v>5464.4939999999997</v>
      </c>
      <c r="DA10" s="83">
        <v>0</v>
      </c>
      <c r="DB10" s="77">
        <f>+DA10/12*9</f>
        <v>0</v>
      </c>
      <c r="DC10" s="84">
        <v>300</v>
      </c>
      <c r="DD10" s="83">
        <v>0</v>
      </c>
      <c r="DE10" s="77">
        <f>+DD10/12*9</f>
        <v>0</v>
      </c>
      <c r="DF10" s="84">
        <v>0</v>
      </c>
      <c r="DG10" s="83">
        <v>10000</v>
      </c>
      <c r="DH10" s="77">
        <f>+DG10/12*9</f>
        <v>7500</v>
      </c>
      <c r="DI10" s="84">
        <v>10023.668900000001</v>
      </c>
      <c r="DJ10" s="84">
        <v>0</v>
      </c>
      <c r="DK10" s="83">
        <f t="shared" ref="DK10:DM14" si="6">U10+Z10+AJ10+AO10+AT10+AY10+BB10+BE10+BH10+BK10+BN10+BV10+BY10+CB10+CE10+CH10+CK10+CN10+CQ10+CX10+DA10+DD10+DG10+AE10</f>
        <v>2581284</v>
      </c>
      <c r="DL10" s="84">
        <f t="shared" si="6"/>
        <v>1935963</v>
      </c>
      <c r="DM10" s="84">
        <f t="shared" si="6"/>
        <v>1869223.4776999999</v>
      </c>
      <c r="DN10" s="83">
        <v>50000</v>
      </c>
      <c r="DO10" s="77">
        <f>+DN10/12*9</f>
        <v>37500</v>
      </c>
      <c r="DP10" s="84">
        <v>250</v>
      </c>
      <c r="DQ10" s="83">
        <v>3276143.2</v>
      </c>
      <c r="DR10" s="77">
        <f>+DQ10/12*9</f>
        <v>2457107.4000000004</v>
      </c>
      <c r="DS10" s="84">
        <v>851114.21400000004</v>
      </c>
      <c r="DT10" s="83">
        <v>0</v>
      </c>
      <c r="DU10" s="77">
        <f>+DT10/12*9</f>
        <v>0</v>
      </c>
      <c r="DV10" s="84">
        <v>0</v>
      </c>
      <c r="DW10" s="83">
        <v>0</v>
      </c>
      <c r="DX10" s="77">
        <f>+DW10/12*9</f>
        <v>0</v>
      </c>
      <c r="DY10" s="84">
        <v>0</v>
      </c>
      <c r="DZ10" s="83">
        <v>0</v>
      </c>
      <c r="EA10" s="77">
        <f>+DZ10/12*9</f>
        <v>0</v>
      </c>
      <c r="EB10" s="84">
        <v>0</v>
      </c>
      <c r="EC10" s="83">
        <v>752585.2</v>
      </c>
      <c r="ED10" s="77">
        <f>+EC10/12*9</f>
        <v>564438.89999999991</v>
      </c>
      <c r="EE10" s="84">
        <v>175000</v>
      </c>
      <c r="EF10" s="84">
        <v>0</v>
      </c>
      <c r="EG10" s="83">
        <f t="shared" ref="EG10:EH14" si="7">DN10+DQ10+DT10+DW10+DZ10+EC10</f>
        <v>4078728.4000000004</v>
      </c>
      <c r="EH10" s="84">
        <f t="shared" si="7"/>
        <v>3059046.3000000003</v>
      </c>
      <c r="EI10" s="84">
        <f>DP10+DS10+DV10+DY10+EB10+EE10+EF10</f>
        <v>1026364.214</v>
      </c>
      <c r="EJ10" s="85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</row>
    <row r="11" spans="1:255" s="42" customFormat="1" ht="34.5" customHeight="1" x14ac:dyDescent="0.3">
      <c r="A11" s="32">
        <v>2</v>
      </c>
      <c r="B11" s="33" t="s">
        <v>59</v>
      </c>
      <c r="C11" s="34">
        <v>37895.657299999999</v>
      </c>
      <c r="D11" s="34">
        <v>223769.28570000001</v>
      </c>
      <c r="E11" s="35">
        <f t="shared" si="0"/>
        <v>2939196.5109999999</v>
      </c>
      <c r="F11" s="36">
        <f t="shared" si="0"/>
        <v>2204397.38325</v>
      </c>
      <c r="G11" s="36">
        <f t="shared" si="0"/>
        <v>2138664.7604999999</v>
      </c>
      <c r="H11" s="36">
        <f t="shared" ref="H11:H16" si="8">+G11/F11*100</f>
        <v>97.018113737138961</v>
      </c>
      <c r="I11" s="36">
        <f>G11/E11*100</f>
        <v>72.76358530285421</v>
      </c>
      <c r="J11" s="75">
        <f t="shared" si="1"/>
        <v>859161.49499999988</v>
      </c>
      <c r="K11" s="63">
        <f t="shared" si="1"/>
        <v>644371.12124999985</v>
      </c>
      <c r="L11" s="63">
        <f t="shared" si="1"/>
        <v>553663.28850000014</v>
      </c>
      <c r="M11" s="63">
        <f>+L11-K11</f>
        <v>-90707.83274999971</v>
      </c>
      <c r="N11" s="63">
        <f>+L11/K11*100</f>
        <v>85.923045003314584</v>
      </c>
      <c r="O11" s="63">
        <f>L11/J11*100</f>
        <v>64.442283752485935</v>
      </c>
      <c r="P11" s="75">
        <f t="shared" si="2"/>
        <v>153870.40000000002</v>
      </c>
      <c r="Q11" s="63">
        <f t="shared" si="2"/>
        <v>115402.8</v>
      </c>
      <c r="R11" s="63">
        <f t="shared" si="2"/>
        <v>77369.723300000056</v>
      </c>
      <c r="S11" s="63">
        <f t="shared" ref="S11:S16" si="9">+R11/Q11*100</f>
        <v>67.043194185929678</v>
      </c>
      <c r="T11" s="76">
        <f>R11/P11*100</f>
        <v>50.282395639447252</v>
      </c>
      <c r="U11" s="75">
        <v>15489.9</v>
      </c>
      <c r="V11" s="77">
        <f t="shared" ref="V11:V14" si="10">+U11/12*9</f>
        <v>11617.425000000001</v>
      </c>
      <c r="W11" s="77">
        <v>6524.8422</v>
      </c>
      <c r="X11" s="77">
        <f t="shared" ref="X11:X16" si="11">+W11/V11*100</f>
        <v>56.164272203177546</v>
      </c>
      <c r="Y11" s="77">
        <f t="shared" si="3"/>
        <v>42.123204152383167</v>
      </c>
      <c r="Z11" s="75">
        <v>35169.9</v>
      </c>
      <c r="AA11" s="77">
        <f t="shared" ref="AA11:AA14" si="12">+Z11/12*9</f>
        <v>26377.425000000003</v>
      </c>
      <c r="AB11" s="77">
        <v>27794.104899999998</v>
      </c>
      <c r="AC11" s="77">
        <f t="shared" si="4"/>
        <v>105.37080439049677</v>
      </c>
      <c r="AD11" s="77">
        <f t="shared" ref="AD11:AD16" si="13">+AB11/Z11*100</f>
        <v>79.028103292872586</v>
      </c>
      <c r="AE11" s="75">
        <v>103210.6</v>
      </c>
      <c r="AF11" s="77">
        <f t="shared" ref="AF11:AF14" si="14">+AE11/12*9</f>
        <v>77407.95</v>
      </c>
      <c r="AG11" s="77">
        <v>43050.776200000058</v>
      </c>
      <c r="AH11" s="77">
        <f>+AG11/AF11*100</f>
        <v>55.615445441973407</v>
      </c>
      <c r="AI11" s="77">
        <f>AG11/AE11*100</f>
        <v>41.711584081480055</v>
      </c>
      <c r="AJ11" s="75">
        <v>391343.6</v>
      </c>
      <c r="AK11" s="77">
        <f t="shared" ref="AK11:AK14" si="15">+AJ11/12*9</f>
        <v>293507.69999999995</v>
      </c>
      <c r="AL11" s="77">
        <v>205566.94510000001</v>
      </c>
      <c r="AM11" s="77">
        <f>+AL11/AK11*100</f>
        <v>70.03800755482736</v>
      </c>
      <c r="AN11" s="77">
        <f>AL11/AJ11*100</f>
        <v>52.528505666120516</v>
      </c>
      <c r="AO11" s="75">
        <v>8600</v>
      </c>
      <c r="AP11" s="77">
        <f t="shared" ref="AP11:AP14" si="16">+AO11/12*9</f>
        <v>6450</v>
      </c>
      <c r="AQ11" s="77">
        <v>7507.0919000000004</v>
      </c>
      <c r="AR11" s="77">
        <f>+AQ11/AP11*100</f>
        <v>116.38902170542636</v>
      </c>
      <c r="AS11" s="77">
        <f>AQ11/AO11*100</f>
        <v>87.291766279069776</v>
      </c>
      <c r="AT11" s="75">
        <v>14000</v>
      </c>
      <c r="AU11" s="77">
        <f t="shared" ref="AU11:AU14" si="17">+AT11/12*9</f>
        <v>10500</v>
      </c>
      <c r="AV11" s="77">
        <v>11766.55</v>
      </c>
      <c r="AW11" s="77">
        <f>+AV11/AU11*100</f>
        <v>112.06238095238095</v>
      </c>
      <c r="AX11" s="77">
        <f>AV11/AT11*100</f>
        <v>84.046785714285704</v>
      </c>
      <c r="AY11" s="75">
        <v>0</v>
      </c>
      <c r="AZ11" s="77">
        <f t="shared" ref="AZ11:AZ14" si="18">+AY11/12*9</f>
        <v>0</v>
      </c>
      <c r="BA11" s="77">
        <v>0</v>
      </c>
      <c r="BB11" s="75">
        <v>0</v>
      </c>
      <c r="BC11" s="77">
        <f t="shared" ref="BC11:BC14" si="19">+BB11/12*9</f>
        <v>0</v>
      </c>
      <c r="BD11" s="77">
        <v>0</v>
      </c>
      <c r="BE11" s="75">
        <v>1819359.7</v>
      </c>
      <c r="BF11" s="77">
        <f t="shared" ref="BF11:BF14" si="20">+BE11/12*9</f>
        <v>1364519.7749999999</v>
      </c>
      <c r="BG11" s="77">
        <v>1364519.7</v>
      </c>
      <c r="BH11" s="75">
        <v>10374.9</v>
      </c>
      <c r="BI11" s="77">
        <f t="shared" ref="BI11:BI14" si="21">+BH11/12*9</f>
        <v>7781.1749999999993</v>
      </c>
      <c r="BJ11" s="77">
        <v>7385.0079999999998</v>
      </c>
      <c r="BK11" s="75">
        <v>0</v>
      </c>
      <c r="BL11" s="77">
        <f t="shared" ref="BL11:BL14" si="22">+BK11/12*9</f>
        <v>0</v>
      </c>
      <c r="BM11" s="77">
        <v>0</v>
      </c>
      <c r="BN11" s="75">
        <v>0</v>
      </c>
      <c r="BO11" s="77">
        <f t="shared" ref="BO11:BO14" si="23">+BN11/12*9</f>
        <v>0</v>
      </c>
      <c r="BP11" s="77">
        <v>0</v>
      </c>
      <c r="BQ11" s="75">
        <f t="shared" si="5"/>
        <v>50009.4</v>
      </c>
      <c r="BR11" s="77">
        <f t="shared" si="5"/>
        <v>37507.049999999996</v>
      </c>
      <c r="BS11" s="77">
        <f t="shared" si="5"/>
        <v>22156.766000000003</v>
      </c>
      <c r="BT11" s="77">
        <f t="shared" ref="BT11:BT16" si="24">+BS11/BR11*100</f>
        <v>59.073603495876128</v>
      </c>
      <c r="BU11" s="77">
        <f>BS11/BQ11*100</f>
        <v>44.305202621907085</v>
      </c>
      <c r="BV11" s="75">
        <v>36432.5</v>
      </c>
      <c r="BW11" s="77">
        <f t="shared" ref="BW11:BW14" si="25">+BV11/12*9</f>
        <v>27324.375</v>
      </c>
      <c r="BX11" s="77">
        <v>9206.9220000000005</v>
      </c>
      <c r="BY11" s="75">
        <v>8818.1</v>
      </c>
      <c r="BZ11" s="77">
        <f t="shared" ref="BZ11:BZ14" si="26">+BY11/12*9</f>
        <v>6613.5750000000007</v>
      </c>
      <c r="CA11" s="77">
        <v>2921.1</v>
      </c>
      <c r="CB11" s="75">
        <v>2000</v>
      </c>
      <c r="CC11" s="77">
        <f t="shared" ref="CC11:CC14" si="27">+CB11/12*9</f>
        <v>1500</v>
      </c>
      <c r="CD11" s="77">
        <v>1759.5440000000001</v>
      </c>
      <c r="CE11" s="75">
        <v>2758.8</v>
      </c>
      <c r="CF11" s="77">
        <f t="shared" ref="CF11:CF14" si="28">+CE11/12*9</f>
        <v>2069.1</v>
      </c>
      <c r="CG11" s="77">
        <v>8269.2000000000007</v>
      </c>
      <c r="CH11" s="75">
        <v>0</v>
      </c>
      <c r="CI11" s="77">
        <f t="shared" ref="CI11:CI14" si="29">+CH11/12*9</f>
        <v>0</v>
      </c>
      <c r="CJ11" s="77">
        <v>0</v>
      </c>
      <c r="CK11" s="75">
        <v>4454.3999999999996</v>
      </c>
      <c r="CL11" s="77">
        <f t="shared" ref="CL11:CL14" si="30">+CK11/12*9</f>
        <v>3340.7999999999997</v>
      </c>
      <c r="CM11" s="77">
        <v>3118.08</v>
      </c>
      <c r="CN11" s="75">
        <v>0</v>
      </c>
      <c r="CO11" s="77">
        <f t="shared" ref="CO11:CO14" si="31">+CN11/12*9</f>
        <v>0</v>
      </c>
      <c r="CP11" s="77">
        <v>0</v>
      </c>
      <c r="CQ11" s="75">
        <v>194247.9</v>
      </c>
      <c r="CR11" s="77">
        <f t="shared" ref="CR11:CR14" si="32">+CQ11/12*9</f>
        <v>145685.92499999999</v>
      </c>
      <c r="CS11" s="77">
        <v>131285.04</v>
      </c>
      <c r="CT11" s="75">
        <v>70137.899999999994</v>
      </c>
      <c r="CU11" s="77">
        <f t="shared" ref="CU11:CU14" si="33">+CT11/12*9</f>
        <v>52603.424999999996</v>
      </c>
      <c r="CV11" s="77">
        <v>42984.629000000001</v>
      </c>
      <c r="CW11" s="77">
        <f t="shared" ref="CW11:CW16" si="34">+CV11/CU11*100</f>
        <v>81.714506232246293</v>
      </c>
      <c r="CX11" s="83">
        <v>8000</v>
      </c>
      <c r="CY11" s="77">
        <f t="shared" ref="CY11:CY14" si="35">+CX11/12*9</f>
        <v>6000</v>
      </c>
      <c r="CZ11" s="84">
        <v>9175.0249999999996</v>
      </c>
      <c r="DA11" s="83">
        <v>1100</v>
      </c>
      <c r="DB11" s="77">
        <f t="shared" ref="DB11:DB14" si="36">+DA11/12*9</f>
        <v>825</v>
      </c>
      <c r="DC11" s="84">
        <v>500</v>
      </c>
      <c r="DD11" s="83">
        <v>4462</v>
      </c>
      <c r="DE11" s="77">
        <f t="shared" ref="DE11:DE14" si="37">+DD11/12*9</f>
        <v>3346.5</v>
      </c>
      <c r="DF11" s="84">
        <v>1870</v>
      </c>
      <c r="DG11" s="83">
        <v>37990.195</v>
      </c>
      <c r="DH11" s="77">
        <f t="shared" ref="DH11:DH14" si="38">+DG11/12*9</f>
        <v>28492.646249999998</v>
      </c>
      <c r="DI11" s="84">
        <v>88336.147200000007</v>
      </c>
      <c r="DJ11" s="84">
        <v>0</v>
      </c>
      <c r="DK11" s="83">
        <f t="shared" si="6"/>
        <v>2697812.4949999996</v>
      </c>
      <c r="DL11" s="84">
        <f t="shared" si="6"/>
        <v>2023359.3712499999</v>
      </c>
      <c r="DM11" s="84">
        <f t="shared" si="6"/>
        <v>1930556.0765</v>
      </c>
      <c r="DN11" s="83">
        <v>0</v>
      </c>
      <c r="DO11" s="77">
        <f t="shared" ref="DO11:DO14" si="39">+DN11/12*9</f>
        <v>0</v>
      </c>
      <c r="DP11" s="84">
        <v>0</v>
      </c>
      <c r="DQ11" s="83">
        <v>237934.016</v>
      </c>
      <c r="DR11" s="77">
        <f t="shared" ref="DR11:DR14" si="40">+DQ11/12*9</f>
        <v>178450.51199999999</v>
      </c>
      <c r="DS11" s="84">
        <v>202714.68400000001</v>
      </c>
      <c r="DT11" s="83">
        <v>0</v>
      </c>
      <c r="DU11" s="77">
        <f t="shared" ref="DU11:DU14" si="41">+DT11/12*9</f>
        <v>0</v>
      </c>
      <c r="DV11" s="84">
        <v>0</v>
      </c>
      <c r="DW11" s="83">
        <v>3450</v>
      </c>
      <c r="DX11" s="77">
        <f t="shared" ref="DX11:DX14" si="42">+DW11/12*9</f>
        <v>2587.5</v>
      </c>
      <c r="DY11" s="84">
        <v>5394</v>
      </c>
      <c r="DZ11" s="83">
        <v>0</v>
      </c>
      <c r="EA11" s="77">
        <f t="shared" ref="EA11:EA14" si="43">+DZ11/12*9</f>
        <v>0</v>
      </c>
      <c r="EB11" s="84">
        <v>0</v>
      </c>
      <c r="EC11" s="83">
        <v>792300</v>
      </c>
      <c r="ED11" s="77">
        <f t="shared" ref="ED11:ED14" si="44">+EC11/12*9</f>
        <v>594225</v>
      </c>
      <c r="EE11" s="84">
        <v>232136.1214</v>
      </c>
      <c r="EF11" s="84">
        <v>0</v>
      </c>
      <c r="EG11" s="83">
        <f t="shared" si="7"/>
        <v>1033684.0160000001</v>
      </c>
      <c r="EH11" s="84">
        <f t="shared" si="7"/>
        <v>775263.01199999999</v>
      </c>
      <c r="EI11" s="84">
        <f>DP11+DS11+DV11+DY11+EB11+EE11+EF11</f>
        <v>440244.80540000001</v>
      </c>
      <c r="EJ11" s="85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</row>
    <row r="12" spans="1:255" s="42" customFormat="1" ht="34.5" customHeight="1" x14ac:dyDescent="0.3">
      <c r="A12" s="32">
        <v>3</v>
      </c>
      <c r="B12" s="33" t="s">
        <v>60</v>
      </c>
      <c r="C12" s="34">
        <v>7520.6185999999998</v>
      </c>
      <c r="D12" s="34">
        <v>13290.369699999999</v>
      </c>
      <c r="E12" s="35">
        <f t="shared" si="0"/>
        <v>1041985.449</v>
      </c>
      <c r="F12" s="36">
        <f t="shared" si="0"/>
        <v>781489.08675000002</v>
      </c>
      <c r="G12" s="36">
        <f t="shared" si="0"/>
        <v>729368.62329999998</v>
      </c>
      <c r="H12" s="36">
        <f t="shared" si="8"/>
        <v>93.330621715172654</v>
      </c>
      <c r="I12" s="36">
        <f>G12/E12*100</f>
        <v>69.997966286379494</v>
      </c>
      <c r="J12" s="75">
        <f t="shared" si="1"/>
        <v>257215.4</v>
      </c>
      <c r="K12" s="63">
        <f t="shared" si="1"/>
        <v>192911.55</v>
      </c>
      <c r="L12" s="63">
        <f t="shared" si="1"/>
        <v>156389.66330000001</v>
      </c>
      <c r="M12" s="63">
        <f>+L12-K12</f>
        <v>-36521.886699999974</v>
      </c>
      <c r="N12" s="63">
        <f>+L12/K12*100</f>
        <v>81.068066323659735</v>
      </c>
      <c r="O12" s="63">
        <f>L12/J12*100</f>
        <v>60.801049742744809</v>
      </c>
      <c r="P12" s="75">
        <f t="shared" si="2"/>
        <v>40877</v>
      </c>
      <c r="Q12" s="63">
        <f t="shared" si="2"/>
        <v>30657.75</v>
      </c>
      <c r="R12" s="63">
        <f t="shared" si="2"/>
        <v>31040.687500000004</v>
      </c>
      <c r="S12" s="63">
        <f t="shared" si="9"/>
        <v>101.24907242051357</v>
      </c>
      <c r="T12" s="76">
        <f>R12/P12*100</f>
        <v>75.936804315385189</v>
      </c>
      <c r="U12" s="75">
        <v>107</v>
      </c>
      <c r="V12" s="77">
        <f t="shared" si="10"/>
        <v>80.25</v>
      </c>
      <c r="W12" s="77">
        <v>8.6959999999999997</v>
      </c>
      <c r="X12" s="77">
        <f t="shared" si="11"/>
        <v>10.836137071651091</v>
      </c>
      <c r="Y12" s="77">
        <f t="shared" si="3"/>
        <v>8.1271028037383175</v>
      </c>
      <c r="Z12" s="75">
        <v>8660</v>
      </c>
      <c r="AA12" s="77">
        <f t="shared" si="12"/>
        <v>6495</v>
      </c>
      <c r="AB12" s="77">
        <v>7971.4312</v>
      </c>
      <c r="AC12" s="77">
        <f t="shared" si="4"/>
        <v>122.73181216320246</v>
      </c>
      <c r="AD12" s="77">
        <f t="shared" si="13"/>
        <v>92.048859122401851</v>
      </c>
      <c r="AE12" s="75">
        <v>32110</v>
      </c>
      <c r="AF12" s="77">
        <f t="shared" si="14"/>
        <v>24082.5</v>
      </c>
      <c r="AG12" s="77">
        <v>23060.560300000005</v>
      </c>
      <c r="AH12" s="77">
        <f>+AG12/AF12*100</f>
        <v>95.756504930966486</v>
      </c>
      <c r="AI12" s="77">
        <f>AG12/AE12*100</f>
        <v>71.817378698224871</v>
      </c>
      <c r="AJ12" s="75">
        <v>60182</v>
      </c>
      <c r="AK12" s="77">
        <f t="shared" si="15"/>
        <v>45136.5</v>
      </c>
      <c r="AL12" s="77">
        <v>44338.144</v>
      </c>
      <c r="AM12" s="77">
        <f>+AL12/AK12*100</f>
        <v>98.231240791820369</v>
      </c>
      <c r="AN12" s="77">
        <f>AL12/AJ12*100</f>
        <v>73.673430593865277</v>
      </c>
      <c r="AO12" s="75">
        <v>4898.3999999999996</v>
      </c>
      <c r="AP12" s="77">
        <f t="shared" si="16"/>
        <v>3673.7999999999997</v>
      </c>
      <c r="AQ12" s="77">
        <v>6382.04</v>
      </c>
      <c r="AR12" s="77">
        <f>+AQ12/AP12*100</f>
        <v>173.7176765202243</v>
      </c>
      <c r="AS12" s="77">
        <f>AQ12/AO12*100</f>
        <v>130.28825739016824</v>
      </c>
      <c r="AT12" s="75">
        <v>600</v>
      </c>
      <c r="AU12" s="77">
        <f t="shared" si="17"/>
        <v>450</v>
      </c>
      <c r="AV12" s="77">
        <v>1021.4</v>
      </c>
      <c r="AW12" s="77">
        <f>+AV12/AU12*100</f>
        <v>226.97777777777776</v>
      </c>
      <c r="AX12" s="77">
        <f>AV12/AT12*100</f>
        <v>170.23333333333332</v>
      </c>
      <c r="AY12" s="75">
        <v>0</v>
      </c>
      <c r="AZ12" s="77">
        <f t="shared" si="18"/>
        <v>0</v>
      </c>
      <c r="BA12" s="77">
        <v>0</v>
      </c>
      <c r="BB12" s="75">
        <v>0</v>
      </c>
      <c r="BC12" s="77">
        <f t="shared" si="19"/>
        <v>0</v>
      </c>
      <c r="BD12" s="77">
        <v>0</v>
      </c>
      <c r="BE12" s="75">
        <v>711523.4</v>
      </c>
      <c r="BF12" s="77">
        <f t="shared" si="20"/>
        <v>533642.55000000005</v>
      </c>
      <c r="BG12" s="77">
        <v>533642.4</v>
      </c>
      <c r="BH12" s="75">
        <v>1089</v>
      </c>
      <c r="BI12" s="77">
        <f t="shared" si="21"/>
        <v>816.75</v>
      </c>
      <c r="BJ12" s="77">
        <v>767.6</v>
      </c>
      <c r="BK12" s="75">
        <v>0</v>
      </c>
      <c r="BL12" s="77">
        <f t="shared" si="22"/>
        <v>0</v>
      </c>
      <c r="BM12" s="77">
        <v>0</v>
      </c>
      <c r="BN12" s="75">
        <v>0</v>
      </c>
      <c r="BO12" s="77">
        <f t="shared" si="23"/>
        <v>0</v>
      </c>
      <c r="BP12" s="77">
        <v>0</v>
      </c>
      <c r="BQ12" s="75">
        <f t="shared" si="5"/>
        <v>74748</v>
      </c>
      <c r="BR12" s="77">
        <f t="shared" si="5"/>
        <v>56061</v>
      </c>
      <c r="BS12" s="77">
        <f t="shared" si="5"/>
        <v>28433.666599999997</v>
      </c>
      <c r="BT12" s="77">
        <f t="shared" si="24"/>
        <v>50.719156989707635</v>
      </c>
      <c r="BU12" s="77">
        <f>BS12/BQ12*100</f>
        <v>38.039367742280724</v>
      </c>
      <c r="BV12" s="75">
        <v>69748</v>
      </c>
      <c r="BW12" s="77">
        <f t="shared" si="25"/>
        <v>52311</v>
      </c>
      <c r="BX12" s="77">
        <v>25678.44</v>
      </c>
      <c r="BY12" s="75">
        <v>0</v>
      </c>
      <c r="BZ12" s="77">
        <f t="shared" si="26"/>
        <v>0</v>
      </c>
      <c r="CA12" s="77">
        <v>0</v>
      </c>
      <c r="CB12" s="75">
        <v>0</v>
      </c>
      <c r="CC12" s="77">
        <f t="shared" si="27"/>
        <v>0</v>
      </c>
      <c r="CD12" s="77">
        <v>0</v>
      </c>
      <c r="CE12" s="75">
        <v>5000</v>
      </c>
      <c r="CF12" s="77">
        <f t="shared" si="28"/>
        <v>3750</v>
      </c>
      <c r="CG12" s="77">
        <v>2755.2266</v>
      </c>
      <c r="CH12" s="75">
        <v>0</v>
      </c>
      <c r="CI12" s="77">
        <f t="shared" si="29"/>
        <v>0</v>
      </c>
      <c r="CJ12" s="77">
        <v>0</v>
      </c>
      <c r="CK12" s="75">
        <v>1999</v>
      </c>
      <c r="CL12" s="77">
        <f t="shared" si="30"/>
        <v>1499.25</v>
      </c>
      <c r="CM12" s="77">
        <v>1399.3</v>
      </c>
      <c r="CN12" s="75">
        <v>0</v>
      </c>
      <c r="CO12" s="77">
        <f t="shared" si="31"/>
        <v>0</v>
      </c>
      <c r="CP12" s="77">
        <v>0</v>
      </c>
      <c r="CQ12" s="75">
        <v>47901</v>
      </c>
      <c r="CR12" s="77">
        <f t="shared" si="32"/>
        <v>35925.75</v>
      </c>
      <c r="CS12" s="77">
        <v>30556.487000000001</v>
      </c>
      <c r="CT12" s="75">
        <v>19150</v>
      </c>
      <c r="CU12" s="77">
        <f t="shared" si="33"/>
        <v>14362.5</v>
      </c>
      <c r="CV12" s="77">
        <v>14431.387000000001</v>
      </c>
      <c r="CW12" s="77">
        <f t="shared" si="34"/>
        <v>100.47963098346389</v>
      </c>
      <c r="CX12" s="83">
        <v>0</v>
      </c>
      <c r="CY12" s="77">
        <f t="shared" si="35"/>
        <v>0</v>
      </c>
      <c r="CZ12" s="84">
        <v>325.19</v>
      </c>
      <c r="DA12" s="83">
        <v>3000</v>
      </c>
      <c r="DB12" s="77">
        <f t="shared" si="36"/>
        <v>2250</v>
      </c>
      <c r="DC12" s="84">
        <v>0</v>
      </c>
      <c r="DD12" s="83">
        <v>20000</v>
      </c>
      <c r="DE12" s="77">
        <f t="shared" si="37"/>
        <v>15000</v>
      </c>
      <c r="DF12" s="84">
        <v>0</v>
      </c>
      <c r="DG12" s="83">
        <v>25009</v>
      </c>
      <c r="DH12" s="77">
        <f t="shared" si="38"/>
        <v>18756.75</v>
      </c>
      <c r="DI12" s="84">
        <v>14292.048199999999</v>
      </c>
      <c r="DJ12" s="84">
        <v>0</v>
      </c>
      <c r="DK12" s="83">
        <f t="shared" si="6"/>
        <v>991826.8</v>
      </c>
      <c r="DL12" s="84">
        <f t="shared" si="6"/>
        <v>743870.10000000009</v>
      </c>
      <c r="DM12" s="84">
        <f t="shared" si="6"/>
        <v>692198.96329999994</v>
      </c>
      <c r="DN12" s="83">
        <v>0</v>
      </c>
      <c r="DO12" s="77">
        <f t="shared" si="39"/>
        <v>0</v>
      </c>
      <c r="DP12" s="84">
        <v>0</v>
      </c>
      <c r="DQ12" s="83">
        <v>50158.648999999998</v>
      </c>
      <c r="DR12" s="77">
        <f t="shared" si="40"/>
        <v>37618.986749999996</v>
      </c>
      <c r="DS12" s="84">
        <v>37169.660000000003</v>
      </c>
      <c r="DT12" s="83">
        <v>0</v>
      </c>
      <c r="DU12" s="77">
        <f t="shared" si="41"/>
        <v>0</v>
      </c>
      <c r="DV12" s="84">
        <v>0</v>
      </c>
      <c r="DW12" s="83">
        <v>0</v>
      </c>
      <c r="DX12" s="77">
        <f t="shared" si="42"/>
        <v>0</v>
      </c>
      <c r="DY12" s="84">
        <v>0</v>
      </c>
      <c r="DZ12" s="83">
        <v>0</v>
      </c>
      <c r="EA12" s="77">
        <f t="shared" si="43"/>
        <v>0</v>
      </c>
      <c r="EB12" s="84">
        <v>0</v>
      </c>
      <c r="EC12" s="83">
        <v>184881.95809999999</v>
      </c>
      <c r="ED12" s="77">
        <f t="shared" si="44"/>
        <v>138661.46857500001</v>
      </c>
      <c r="EE12" s="84">
        <v>172205</v>
      </c>
      <c r="EF12" s="84">
        <v>0</v>
      </c>
      <c r="EG12" s="83">
        <f t="shared" si="7"/>
        <v>235040.60709999999</v>
      </c>
      <c r="EH12" s="84">
        <f t="shared" si="7"/>
        <v>176280.45532499999</v>
      </c>
      <c r="EI12" s="84">
        <f>DP12+DS12+DV12+DY12+EB12+EE12+EF12</f>
        <v>209374.66</v>
      </c>
      <c r="EJ12" s="85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</row>
    <row r="13" spans="1:255" s="42" customFormat="1" ht="34.5" customHeight="1" x14ac:dyDescent="0.3">
      <c r="A13" s="32">
        <v>4</v>
      </c>
      <c r="B13" s="33" t="s">
        <v>61</v>
      </c>
      <c r="C13" s="34">
        <v>211829.40340000001</v>
      </c>
      <c r="D13" s="34">
        <v>1255725.0197000001</v>
      </c>
      <c r="E13" s="35">
        <f t="shared" si="0"/>
        <v>4686067.0723999999</v>
      </c>
      <c r="F13" s="36">
        <f t="shared" si="0"/>
        <v>3514550.3043</v>
      </c>
      <c r="G13" s="36">
        <f t="shared" si="0"/>
        <v>3242409.7848</v>
      </c>
      <c r="H13" s="36">
        <f t="shared" si="8"/>
        <v>92.256747067553988</v>
      </c>
      <c r="I13" s="36">
        <f>G13/E13*100</f>
        <v>69.192560300665491</v>
      </c>
      <c r="J13" s="75">
        <f t="shared" si="1"/>
        <v>1024629.1</v>
      </c>
      <c r="K13" s="63">
        <f t="shared" si="1"/>
        <v>768471.82499999995</v>
      </c>
      <c r="L13" s="63">
        <f t="shared" si="1"/>
        <v>567151.98580000002</v>
      </c>
      <c r="M13" s="63">
        <f>+L13-K13</f>
        <v>-201319.83919999993</v>
      </c>
      <c r="N13" s="63">
        <f>+L13/K13*100</f>
        <v>73.802573802884709</v>
      </c>
      <c r="O13" s="63">
        <f>L13/J13*100</f>
        <v>55.351930352163535</v>
      </c>
      <c r="P13" s="75">
        <f t="shared" si="2"/>
        <v>193549.6</v>
      </c>
      <c r="Q13" s="63">
        <f t="shared" si="2"/>
        <v>145162.20000000001</v>
      </c>
      <c r="R13" s="63">
        <f t="shared" si="2"/>
        <v>69300.949900000152</v>
      </c>
      <c r="S13" s="63">
        <f t="shared" si="9"/>
        <v>47.740355202663054</v>
      </c>
      <c r="T13" s="76">
        <f>R13/P13*100</f>
        <v>35.805266401997294</v>
      </c>
      <c r="U13" s="75">
        <v>0</v>
      </c>
      <c r="V13" s="77">
        <f t="shared" si="10"/>
        <v>0</v>
      </c>
      <c r="W13" s="77">
        <v>942.67899999999997</v>
      </c>
      <c r="X13" s="77" t="e">
        <f t="shared" si="11"/>
        <v>#DIV/0!</v>
      </c>
      <c r="Y13" s="77" t="e">
        <f t="shared" si="3"/>
        <v>#DIV/0!</v>
      </c>
      <c r="Z13" s="75">
        <v>16400</v>
      </c>
      <c r="AA13" s="77">
        <f t="shared" si="12"/>
        <v>12300</v>
      </c>
      <c r="AB13" s="77">
        <v>12690.355</v>
      </c>
      <c r="AC13" s="77">
        <f t="shared" si="4"/>
        <v>103.17361788617885</v>
      </c>
      <c r="AD13" s="77">
        <f t="shared" si="13"/>
        <v>77.380213414634142</v>
      </c>
      <c r="AE13" s="75">
        <v>177149.6</v>
      </c>
      <c r="AF13" s="77">
        <f t="shared" si="14"/>
        <v>132862.20000000001</v>
      </c>
      <c r="AG13" s="77">
        <v>55667.915900000153</v>
      </c>
      <c r="AH13" s="77">
        <f>+AG13/AF13*100</f>
        <v>41.898986995548881</v>
      </c>
      <c r="AI13" s="77">
        <f>AG13/AE13*100</f>
        <v>31.424240246661668</v>
      </c>
      <c r="AJ13" s="75">
        <v>549894</v>
      </c>
      <c r="AK13" s="77">
        <f t="shared" si="15"/>
        <v>412420.5</v>
      </c>
      <c r="AL13" s="77">
        <v>287687.3407</v>
      </c>
      <c r="AM13" s="77">
        <f>+AL13/AK13*100</f>
        <v>69.755829475013968</v>
      </c>
      <c r="AN13" s="77">
        <f>AL13/AJ13*100</f>
        <v>52.316872106260483</v>
      </c>
      <c r="AO13" s="75">
        <v>18250</v>
      </c>
      <c r="AP13" s="77">
        <f t="shared" si="16"/>
        <v>13687.5</v>
      </c>
      <c r="AQ13" s="77">
        <v>19065.481</v>
      </c>
      <c r="AR13" s="77">
        <f>+AQ13/AP13*100</f>
        <v>139.29118538812787</v>
      </c>
      <c r="AS13" s="77">
        <f>AQ13/AO13*100</f>
        <v>104.4683890410959</v>
      </c>
      <c r="AT13" s="75">
        <v>15200</v>
      </c>
      <c r="AU13" s="77">
        <f t="shared" si="17"/>
        <v>11400</v>
      </c>
      <c r="AV13" s="77">
        <v>14242.8</v>
      </c>
      <c r="AW13" s="77">
        <f>+AV13/AU13*100</f>
        <v>124.93684210526314</v>
      </c>
      <c r="AX13" s="77">
        <f>AV13/AT13*100</f>
        <v>93.702631578947361</v>
      </c>
      <c r="AY13" s="75">
        <v>0</v>
      </c>
      <c r="AZ13" s="77">
        <f t="shared" si="18"/>
        <v>0</v>
      </c>
      <c r="BA13" s="77">
        <v>0</v>
      </c>
      <c r="BB13" s="75">
        <v>0</v>
      </c>
      <c r="BC13" s="77">
        <f t="shared" si="19"/>
        <v>0</v>
      </c>
      <c r="BD13" s="77">
        <v>0</v>
      </c>
      <c r="BE13" s="75">
        <v>3223773.4</v>
      </c>
      <c r="BF13" s="77">
        <f t="shared" si="20"/>
        <v>2417830.0499999998</v>
      </c>
      <c r="BG13" s="77">
        <v>2417830</v>
      </c>
      <c r="BH13" s="75">
        <v>3486.1</v>
      </c>
      <c r="BI13" s="77">
        <f t="shared" si="21"/>
        <v>2614.5749999999998</v>
      </c>
      <c r="BJ13" s="77">
        <v>6738.0879999999997</v>
      </c>
      <c r="BK13" s="75">
        <v>0</v>
      </c>
      <c r="BL13" s="77">
        <f t="shared" si="22"/>
        <v>0</v>
      </c>
      <c r="BM13" s="77">
        <v>0</v>
      </c>
      <c r="BN13" s="75">
        <v>0</v>
      </c>
      <c r="BO13" s="77">
        <f t="shared" si="23"/>
        <v>0</v>
      </c>
      <c r="BP13" s="77">
        <v>0</v>
      </c>
      <c r="BQ13" s="75">
        <f t="shared" si="5"/>
        <v>50185</v>
      </c>
      <c r="BR13" s="77">
        <f t="shared" si="5"/>
        <v>37638.75</v>
      </c>
      <c r="BS13" s="77">
        <f t="shared" si="5"/>
        <v>34926.887999999999</v>
      </c>
      <c r="BT13" s="77">
        <f t="shared" si="24"/>
        <v>92.795026402311436</v>
      </c>
      <c r="BU13" s="77">
        <f>BS13/BQ13*100</f>
        <v>69.596269801733584</v>
      </c>
      <c r="BV13" s="75">
        <v>37255</v>
      </c>
      <c r="BW13" s="77">
        <f t="shared" si="25"/>
        <v>27941.25</v>
      </c>
      <c r="BX13" s="77">
        <v>22132.198</v>
      </c>
      <c r="BY13" s="75">
        <v>5190</v>
      </c>
      <c r="BZ13" s="77">
        <f t="shared" si="26"/>
        <v>3892.5</v>
      </c>
      <c r="CA13" s="77">
        <v>1578.35</v>
      </c>
      <c r="CB13" s="75">
        <v>0</v>
      </c>
      <c r="CC13" s="77">
        <f t="shared" si="27"/>
        <v>0</v>
      </c>
      <c r="CD13" s="77">
        <v>0</v>
      </c>
      <c r="CE13" s="75">
        <v>7740</v>
      </c>
      <c r="CF13" s="77">
        <f t="shared" si="28"/>
        <v>5805</v>
      </c>
      <c r="CG13" s="77">
        <v>11216.34</v>
      </c>
      <c r="CH13" s="75">
        <v>0</v>
      </c>
      <c r="CI13" s="77">
        <f t="shared" si="29"/>
        <v>0</v>
      </c>
      <c r="CJ13" s="77">
        <v>0</v>
      </c>
      <c r="CK13" s="75">
        <v>4454.3999999999996</v>
      </c>
      <c r="CL13" s="77">
        <f t="shared" si="30"/>
        <v>3340.7999999999997</v>
      </c>
      <c r="CM13" s="77">
        <v>3118.08</v>
      </c>
      <c r="CN13" s="75">
        <v>0</v>
      </c>
      <c r="CO13" s="77">
        <f t="shared" si="31"/>
        <v>0</v>
      </c>
      <c r="CP13" s="77">
        <v>2715.3829999999998</v>
      </c>
      <c r="CQ13" s="75">
        <v>188050.5</v>
      </c>
      <c r="CR13" s="77">
        <f t="shared" si="32"/>
        <v>141037.875</v>
      </c>
      <c r="CS13" s="77">
        <v>96230.549199999994</v>
      </c>
      <c r="CT13" s="75">
        <v>114000</v>
      </c>
      <c r="CU13" s="77">
        <f t="shared" si="33"/>
        <v>85500</v>
      </c>
      <c r="CV13" s="77">
        <v>40929.2212</v>
      </c>
      <c r="CW13" s="77">
        <f t="shared" si="34"/>
        <v>47.870434152046784</v>
      </c>
      <c r="CX13" s="83">
        <v>8000</v>
      </c>
      <c r="CY13" s="77">
        <f t="shared" si="35"/>
        <v>6000</v>
      </c>
      <c r="CZ13" s="84">
        <v>33339.459000000003</v>
      </c>
      <c r="DA13" s="83">
        <v>1500</v>
      </c>
      <c r="DB13" s="77">
        <f t="shared" si="36"/>
        <v>1125</v>
      </c>
      <c r="DC13" s="84">
        <v>3243.5659999999998</v>
      </c>
      <c r="DD13" s="83">
        <v>0</v>
      </c>
      <c r="DE13" s="77">
        <f t="shared" si="37"/>
        <v>0</v>
      </c>
      <c r="DF13" s="84">
        <v>0</v>
      </c>
      <c r="DG13" s="83">
        <v>0</v>
      </c>
      <c r="DH13" s="77">
        <f t="shared" si="38"/>
        <v>0</v>
      </c>
      <c r="DI13" s="84">
        <v>6399.5690000000004</v>
      </c>
      <c r="DJ13" s="84">
        <v>0</v>
      </c>
      <c r="DK13" s="83">
        <f t="shared" si="6"/>
        <v>4256343</v>
      </c>
      <c r="DL13" s="84">
        <f t="shared" si="6"/>
        <v>3192257.25</v>
      </c>
      <c r="DM13" s="84">
        <f t="shared" si="6"/>
        <v>2994838.1538</v>
      </c>
      <c r="DN13" s="83">
        <v>0</v>
      </c>
      <c r="DO13" s="77">
        <f t="shared" si="39"/>
        <v>0</v>
      </c>
      <c r="DP13" s="84">
        <v>0</v>
      </c>
      <c r="DQ13" s="83">
        <v>429724.0724</v>
      </c>
      <c r="DR13" s="77">
        <f t="shared" si="40"/>
        <v>322293.05430000002</v>
      </c>
      <c r="DS13" s="84">
        <v>243679.63099999999</v>
      </c>
      <c r="DT13" s="83">
        <v>0</v>
      </c>
      <c r="DU13" s="77">
        <f t="shared" si="41"/>
        <v>0</v>
      </c>
      <c r="DV13" s="84">
        <v>0</v>
      </c>
      <c r="DW13" s="83">
        <v>0</v>
      </c>
      <c r="DX13" s="77">
        <f t="shared" si="42"/>
        <v>0</v>
      </c>
      <c r="DY13" s="84">
        <v>3892</v>
      </c>
      <c r="DZ13" s="83">
        <v>0</v>
      </c>
      <c r="EA13" s="77">
        <f t="shared" si="43"/>
        <v>0</v>
      </c>
      <c r="EB13" s="84">
        <v>0</v>
      </c>
      <c r="EC13" s="83">
        <v>1182360</v>
      </c>
      <c r="ED13" s="77">
        <f t="shared" si="44"/>
        <v>886770</v>
      </c>
      <c r="EE13" s="84">
        <v>0</v>
      </c>
      <c r="EF13" s="84">
        <v>0</v>
      </c>
      <c r="EG13" s="83">
        <f t="shared" si="7"/>
        <v>1612084.0723999999</v>
      </c>
      <c r="EH13" s="84">
        <f t="shared" si="7"/>
        <v>1209063.0543</v>
      </c>
      <c r="EI13" s="84">
        <f>DP13+DS13+DV13+DY13+EB13+EE13+EF13</f>
        <v>247571.63099999999</v>
      </c>
      <c r="EJ13" s="85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</row>
    <row r="14" spans="1:255" s="42" customFormat="1" ht="34.5" customHeight="1" x14ac:dyDescent="0.3">
      <c r="A14" s="32">
        <v>5</v>
      </c>
      <c r="B14" s="33" t="s">
        <v>62</v>
      </c>
      <c r="C14" s="34">
        <v>21763.818899999998</v>
      </c>
      <c r="D14" s="34">
        <v>53037.111900000004</v>
      </c>
      <c r="E14" s="35">
        <f t="shared" si="0"/>
        <v>2743696.23</v>
      </c>
      <c r="F14" s="36">
        <f t="shared" si="0"/>
        <v>2057772.1725000003</v>
      </c>
      <c r="G14" s="36">
        <f t="shared" si="0"/>
        <v>1856226.8640999999</v>
      </c>
      <c r="H14" s="36">
        <f t="shared" si="8"/>
        <v>90.205654877957571</v>
      </c>
      <c r="I14" s="36">
        <f>G14/E14*100</f>
        <v>67.654241158468182</v>
      </c>
      <c r="J14" s="75">
        <f t="shared" si="1"/>
        <v>568982.32999999996</v>
      </c>
      <c r="K14" s="63">
        <f t="shared" si="1"/>
        <v>426736.74749999994</v>
      </c>
      <c r="L14" s="63">
        <f t="shared" si="1"/>
        <v>395720.33000000054</v>
      </c>
      <c r="M14" s="63">
        <f>+L14-K14</f>
        <v>-31016.417499999399</v>
      </c>
      <c r="N14" s="63">
        <f>+L14/K14*100</f>
        <v>92.731720977462956</v>
      </c>
      <c r="O14" s="63">
        <f>L14/J14*100</f>
        <v>69.548790733097206</v>
      </c>
      <c r="P14" s="75">
        <f t="shared" si="2"/>
        <v>133100</v>
      </c>
      <c r="Q14" s="63">
        <f t="shared" si="2"/>
        <v>99825</v>
      </c>
      <c r="R14" s="63">
        <f t="shared" si="2"/>
        <v>80436.372400000488</v>
      </c>
      <c r="S14" s="63">
        <f t="shared" si="9"/>
        <v>80.577382819935366</v>
      </c>
      <c r="T14" s="76">
        <f>R14/P14*100</f>
        <v>60.433037114951524</v>
      </c>
      <c r="U14" s="75">
        <v>3600</v>
      </c>
      <c r="V14" s="77">
        <f t="shared" si="10"/>
        <v>2700</v>
      </c>
      <c r="W14" s="77">
        <v>12757.295</v>
      </c>
      <c r="X14" s="77">
        <f t="shared" si="11"/>
        <v>472.49240740740737</v>
      </c>
      <c r="Y14" s="77">
        <f t="shared" si="3"/>
        <v>354.36930555555557</v>
      </c>
      <c r="Z14" s="75">
        <v>17000</v>
      </c>
      <c r="AA14" s="77">
        <f t="shared" si="12"/>
        <v>12750</v>
      </c>
      <c r="AB14" s="77">
        <v>5723.8019999999997</v>
      </c>
      <c r="AC14" s="77">
        <f t="shared" si="4"/>
        <v>44.89256470588235</v>
      </c>
      <c r="AD14" s="77">
        <f t="shared" si="13"/>
        <v>33.669423529411766</v>
      </c>
      <c r="AE14" s="75">
        <v>112500</v>
      </c>
      <c r="AF14" s="77">
        <f t="shared" si="14"/>
        <v>84375</v>
      </c>
      <c r="AG14" s="77">
        <v>61955.275400000479</v>
      </c>
      <c r="AH14" s="77">
        <f>+AG14/AF14*100</f>
        <v>73.428474548148714</v>
      </c>
      <c r="AI14" s="77">
        <f>AG14/AE14*100</f>
        <v>55.071355911111539</v>
      </c>
      <c r="AJ14" s="75">
        <v>308688.09999999998</v>
      </c>
      <c r="AK14" s="77">
        <f t="shared" si="15"/>
        <v>231516.07499999998</v>
      </c>
      <c r="AL14" s="77">
        <v>175194.86300000001</v>
      </c>
      <c r="AM14" s="77">
        <f>+AL14/AK14*100</f>
        <v>75.672871959322919</v>
      </c>
      <c r="AN14" s="77">
        <f>AL14/AJ14*100</f>
        <v>56.754653969492189</v>
      </c>
      <c r="AO14" s="75">
        <v>9700</v>
      </c>
      <c r="AP14" s="77">
        <f t="shared" si="16"/>
        <v>7275</v>
      </c>
      <c r="AQ14" s="77">
        <v>10392.795</v>
      </c>
      <c r="AR14" s="77">
        <f>+AQ14/AP14*100</f>
        <v>142.85628865979382</v>
      </c>
      <c r="AS14" s="77">
        <f>AQ14/AO14*100</f>
        <v>107.14221649484537</v>
      </c>
      <c r="AT14" s="75">
        <v>13000</v>
      </c>
      <c r="AU14" s="77">
        <f t="shared" si="17"/>
        <v>9750</v>
      </c>
      <c r="AV14" s="77">
        <v>11417</v>
      </c>
      <c r="AW14" s="77">
        <f>+AV14/AU14*100</f>
        <v>117.09743589743589</v>
      </c>
      <c r="AX14" s="77">
        <f>AV14/AT14*100</f>
        <v>87.823076923076925</v>
      </c>
      <c r="AY14" s="75">
        <v>0</v>
      </c>
      <c r="AZ14" s="77">
        <f t="shared" si="18"/>
        <v>0</v>
      </c>
      <c r="BA14" s="77">
        <v>0</v>
      </c>
      <c r="BB14" s="75">
        <v>0</v>
      </c>
      <c r="BC14" s="77">
        <f t="shared" si="19"/>
        <v>0</v>
      </c>
      <c r="BD14" s="77">
        <v>0</v>
      </c>
      <c r="BE14" s="75">
        <v>1355089.9</v>
      </c>
      <c r="BF14" s="77">
        <f t="shared" si="20"/>
        <v>1016317.4249999999</v>
      </c>
      <c r="BG14" s="77">
        <v>1023383.93</v>
      </c>
      <c r="BH14" s="75">
        <v>2396.8000000000002</v>
      </c>
      <c r="BI14" s="77">
        <f t="shared" si="21"/>
        <v>1797.6000000000001</v>
      </c>
      <c r="BJ14" s="77">
        <v>1970.3489999999999</v>
      </c>
      <c r="BK14" s="75">
        <v>0</v>
      </c>
      <c r="BL14" s="77">
        <f t="shared" si="22"/>
        <v>0</v>
      </c>
      <c r="BM14" s="77">
        <v>0</v>
      </c>
      <c r="BN14" s="75">
        <v>0</v>
      </c>
      <c r="BO14" s="77">
        <f t="shared" si="23"/>
        <v>0</v>
      </c>
      <c r="BP14" s="77">
        <v>0</v>
      </c>
      <c r="BQ14" s="75">
        <f t="shared" si="5"/>
        <v>24758</v>
      </c>
      <c r="BR14" s="77">
        <f t="shared" si="5"/>
        <v>18568.5</v>
      </c>
      <c r="BS14" s="77">
        <f t="shared" si="5"/>
        <v>35328.026299999998</v>
      </c>
      <c r="BT14" s="77">
        <f t="shared" si="24"/>
        <v>190.25783612031125</v>
      </c>
      <c r="BU14" s="77">
        <f>BS14/BQ14*100</f>
        <v>142.69337709023344</v>
      </c>
      <c r="BV14" s="75">
        <v>11305</v>
      </c>
      <c r="BW14" s="77">
        <f t="shared" si="25"/>
        <v>8478.75</v>
      </c>
      <c r="BX14" s="77">
        <v>7095.741</v>
      </c>
      <c r="BY14" s="75">
        <v>5653</v>
      </c>
      <c r="BZ14" s="77">
        <f t="shared" si="26"/>
        <v>4239.75</v>
      </c>
      <c r="CA14" s="77">
        <v>21000</v>
      </c>
      <c r="CB14" s="75">
        <v>3200</v>
      </c>
      <c r="CC14" s="77">
        <f t="shared" si="27"/>
        <v>2400</v>
      </c>
      <c r="CD14" s="77">
        <v>1496.9269999999999</v>
      </c>
      <c r="CE14" s="75">
        <v>4600</v>
      </c>
      <c r="CF14" s="77">
        <f t="shared" si="28"/>
        <v>3450</v>
      </c>
      <c r="CG14" s="77">
        <v>5735.3582999999999</v>
      </c>
      <c r="CH14" s="75">
        <v>0</v>
      </c>
      <c r="CI14" s="77">
        <f t="shared" si="29"/>
        <v>0</v>
      </c>
      <c r="CJ14" s="77">
        <v>0</v>
      </c>
      <c r="CK14" s="75">
        <v>2227.1999999999998</v>
      </c>
      <c r="CL14" s="77">
        <f t="shared" si="30"/>
        <v>1670.3999999999999</v>
      </c>
      <c r="CM14" s="77">
        <v>1559.44</v>
      </c>
      <c r="CN14" s="75">
        <v>0</v>
      </c>
      <c r="CO14" s="77">
        <f t="shared" si="31"/>
        <v>0</v>
      </c>
      <c r="CP14" s="77">
        <v>0</v>
      </c>
      <c r="CQ14" s="75">
        <v>66800</v>
      </c>
      <c r="CR14" s="77">
        <f t="shared" si="32"/>
        <v>50100</v>
      </c>
      <c r="CS14" s="77">
        <v>33492.5507</v>
      </c>
      <c r="CT14" s="75">
        <v>59000</v>
      </c>
      <c r="CU14" s="77">
        <f t="shared" si="33"/>
        <v>44250</v>
      </c>
      <c r="CV14" s="77">
        <v>25321.810700000002</v>
      </c>
      <c r="CW14" s="77">
        <f t="shared" si="34"/>
        <v>57.224430960451976</v>
      </c>
      <c r="CX14" s="83">
        <v>3000</v>
      </c>
      <c r="CY14" s="77">
        <f t="shared" si="35"/>
        <v>2250</v>
      </c>
      <c r="CZ14" s="84">
        <v>34182.139600000002</v>
      </c>
      <c r="DA14" s="83">
        <v>0</v>
      </c>
      <c r="DB14" s="77">
        <f t="shared" si="36"/>
        <v>0</v>
      </c>
      <c r="DC14" s="84">
        <v>264.2</v>
      </c>
      <c r="DD14" s="83">
        <v>0</v>
      </c>
      <c r="DE14" s="77">
        <f t="shared" si="37"/>
        <v>0</v>
      </c>
      <c r="DF14" s="84">
        <v>0</v>
      </c>
      <c r="DG14" s="83">
        <v>9936.23</v>
      </c>
      <c r="DH14" s="77">
        <f t="shared" si="38"/>
        <v>7452.1724999999997</v>
      </c>
      <c r="DI14" s="84">
        <v>15012.383</v>
      </c>
      <c r="DJ14" s="84">
        <v>0</v>
      </c>
      <c r="DK14" s="83">
        <f t="shared" si="6"/>
        <v>1928696.23</v>
      </c>
      <c r="DL14" s="84">
        <f t="shared" si="6"/>
        <v>1446522.1725000001</v>
      </c>
      <c r="DM14" s="84">
        <f t="shared" si="6"/>
        <v>1422634.0490000001</v>
      </c>
      <c r="DN14" s="83">
        <v>0</v>
      </c>
      <c r="DO14" s="77">
        <f t="shared" si="39"/>
        <v>0</v>
      </c>
      <c r="DP14" s="84">
        <v>2000</v>
      </c>
      <c r="DQ14" s="83">
        <v>815000</v>
      </c>
      <c r="DR14" s="77">
        <f t="shared" si="40"/>
        <v>611250</v>
      </c>
      <c r="DS14" s="84">
        <v>431592.81510000001</v>
      </c>
      <c r="DT14" s="83">
        <v>0</v>
      </c>
      <c r="DU14" s="77">
        <f t="shared" si="41"/>
        <v>0</v>
      </c>
      <c r="DV14" s="84">
        <v>0</v>
      </c>
      <c r="DW14" s="83">
        <v>0</v>
      </c>
      <c r="DX14" s="77">
        <f t="shared" si="42"/>
        <v>0</v>
      </c>
      <c r="DY14" s="84">
        <v>0</v>
      </c>
      <c r="DZ14" s="83">
        <v>0</v>
      </c>
      <c r="EA14" s="77">
        <f t="shared" si="43"/>
        <v>0</v>
      </c>
      <c r="EB14" s="84">
        <v>0</v>
      </c>
      <c r="EC14" s="83">
        <v>545000</v>
      </c>
      <c r="ED14" s="77">
        <f t="shared" si="44"/>
        <v>408750</v>
      </c>
      <c r="EE14" s="84">
        <v>262400</v>
      </c>
      <c r="EF14" s="84">
        <v>0</v>
      </c>
      <c r="EG14" s="83">
        <f t="shared" si="7"/>
        <v>1360000</v>
      </c>
      <c r="EH14" s="84">
        <f t="shared" si="7"/>
        <v>1020000</v>
      </c>
      <c r="EI14" s="84">
        <f>DP14+DS14+DV14+DY14+EB14+EE14+EF14</f>
        <v>695992.81510000001</v>
      </c>
      <c r="EJ14" s="85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</row>
    <row r="15" spans="1:255" s="42" customFormat="1" ht="33" customHeight="1" x14ac:dyDescent="0.35">
      <c r="A15" s="32"/>
      <c r="B15" s="43"/>
      <c r="C15" s="44"/>
      <c r="D15" s="45"/>
      <c r="E15" s="34"/>
      <c r="F15" s="34"/>
      <c r="G15" s="36"/>
      <c r="H15" s="36"/>
      <c r="I15" s="36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76"/>
      <c r="U15" s="78"/>
      <c r="V15" s="78"/>
      <c r="W15" s="63"/>
      <c r="X15" s="77"/>
      <c r="Y15" s="77"/>
      <c r="Z15" s="79"/>
      <c r="AA15" s="63"/>
      <c r="AB15" s="63"/>
      <c r="AC15" s="77"/>
      <c r="AD15" s="77"/>
      <c r="AE15" s="76"/>
      <c r="AF15" s="63"/>
      <c r="AG15" s="76"/>
      <c r="AH15" s="77"/>
      <c r="AI15" s="76"/>
      <c r="AJ15" s="78"/>
      <c r="AK15" s="63"/>
      <c r="AL15" s="63"/>
      <c r="AM15" s="77"/>
      <c r="AN15" s="76"/>
      <c r="AO15" s="78"/>
      <c r="AP15" s="63"/>
      <c r="AQ15" s="63"/>
      <c r="AR15" s="77"/>
      <c r="AS15" s="76"/>
      <c r="AT15" s="80"/>
      <c r="AU15" s="63"/>
      <c r="AV15" s="63"/>
      <c r="AW15" s="77"/>
      <c r="AX15" s="76"/>
      <c r="AY15" s="81"/>
      <c r="AZ15" s="63"/>
      <c r="BA15" s="76"/>
      <c r="BB15" s="76"/>
      <c r="BC15" s="63"/>
      <c r="BD15" s="76"/>
      <c r="BE15" s="76"/>
      <c r="BF15" s="63"/>
      <c r="BG15" s="76"/>
      <c r="BH15" s="78"/>
      <c r="BI15" s="63"/>
      <c r="BJ15" s="76"/>
      <c r="BK15" s="76"/>
      <c r="BL15" s="63"/>
      <c r="BM15" s="76"/>
      <c r="BN15" s="76"/>
      <c r="BO15" s="63"/>
      <c r="BP15" s="76"/>
      <c r="BQ15" s="63"/>
      <c r="BR15" s="63"/>
      <c r="BS15" s="63"/>
      <c r="BT15" s="77"/>
      <c r="BU15" s="76"/>
      <c r="BV15" s="78"/>
      <c r="BW15" s="63"/>
      <c r="BX15" s="63"/>
      <c r="BY15" s="76"/>
      <c r="BZ15" s="63"/>
      <c r="CA15" s="63"/>
      <c r="CB15" s="76"/>
      <c r="CC15" s="63"/>
      <c r="CD15" s="76"/>
      <c r="CE15" s="78"/>
      <c r="CF15" s="63"/>
      <c r="CG15" s="76"/>
      <c r="CH15" s="76"/>
      <c r="CI15" s="63"/>
      <c r="CJ15" s="76"/>
      <c r="CK15" s="76"/>
      <c r="CL15" s="63"/>
      <c r="CM15" s="76"/>
      <c r="CN15" s="78"/>
      <c r="CO15" s="63"/>
      <c r="CP15" s="76"/>
      <c r="CQ15" s="78"/>
      <c r="CR15" s="63"/>
      <c r="CS15" s="76"/>
      <c r="CT15" s="82"/>
      <c r="CU15" s="63"/>
      <c r="CV15" s="76"/>
      <c r="CW15" s="77"/>
      <c r="CX15" s="86"/>
      <c r="CY15" s="87"/>
      <c r="CZ15" s="88"/>
      <c r="DA15" s="88"/>
      <c r="DB15" s="87"/>
      <c r="DC15" s="88"/>
      <c r="DD15" s="88"/>
      <c r="DE15" s="87"/>
      <c r="DF15" s="88"/>
      <c r="DG15" s="88"/>
      <c r="DH15" s="87"/>
      <c r="DI15" s="87"/>
      <c r="DJ15" s="87"/>
      <c r="DK15" s="87"/>
      <c r="DL15" s="87"/>
      <c r="DM15" s="87"/>
      <c r="DN15" s="88"/>
      <c r="DO15" s="87"/>
      <c r="DP15" s="88"/>
      <c r="DQ15" s="88"/>
      <c r="DR15" s="87"/>
      <c r="DS15" s="88"/>
      <c r="DT15" s="88"/>
      <c r="DU15" s="87"/>
      <c r="DV15" s="88"/>
      <c r="DW15" s="88"/>
      <c r="DX15" s="87"/>
      <c r="DY15" s="88"/>
      <c r="DZ15" s="88"/>
      <c r="EA15" s="87"/>
      <c r="EB15" s="88"/>
      <c r="EC15" s="89"/>
      <c r="ED15" s="87"/>
      <c r="EE15" s="87"/>
      <c r="EF15" s="87"/>
      <c r="EG15" s="87"/>
      <c r="EH15" s="87"/>
      <c r="EI15" s="87"/>
      <c r="EJ15" s="85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</row>
    <row r="16" spans="1:255" s="42" customFormat="1" ht="39" customHeight="1" x14ac:dyDescent="0.3">
      <c r="A16" s="32"/>
      <c r="B16" s="53" t="s">
        <v>63</v>
      </c>
      <c r="C16" s="37">
        <f>SUM(C10:C15)</f>
        <v>294518.57370000001</v>
      </c>
      <c r="D16" s="37">
        <f>SUM(D10:D15)</f>
        <v>1681415.3676999998</v>
      </c>
      <c r="E16" s="37">
        <f>SUM(E10:E15)</f>
        <v>17318372.462400001</v>
      </c>
      <c r="F16" s="37">
        <f>SUM(F10:F15)</f>
        <v>12988779.346799999</v>
      </c>
      <c r="G16" s="37">
        <f>SUM(G10:G15)</f>
        <v>10687257.724399999</v>
      </c>
      <c r="H16" s="37">
        <f t="shared" si="8"/>
        <v>82.280693505144356</v>
      </c>
      <c r="I16" s="37">
        <f>G16/E16*100</f>
        <v>61.710520128858256</v>
      </c>
      <c r="J16" s="63">
        <f>SUM(J10:J15)</f>
        <v>3235960.6249999995</v>
      </c>
      <c r="K16" s="63">
        <f>SUM(K10:K15)</f>
        <v>2426970.4687499995</v>
      </c>
      <c r="L16" s="63">
        <f>SUM(L10:L15)</f>
        <v>2000943.9053000011</v>
      </c>
      <c r="M16" s="63">
        <f>+L16-K16</f>
        <v>-426026.56344999839</v>
      </c>
      <c r="N16" s="63">
        <f>+L16/K16*100</f>
        <v>82.446157918459491</v>
      </c>
      <c r="O16" s="63">
        <f>L16/J16*100</f>
        <v>61.834618438844615</v>
      </c>
      <c r="P16" s="63">
        <f>SUM(P10:P15)</f>
        <v>612831.59999999986</v>
      </c>
      <c r="Q16" s="63">
        <f>SUM(Q10:Q15)</f>
        <v>459623.69999999984</v>
      </c>
      <c r="R16" s="63">
        <f>SUM(R10:R15)</f>
        <v>304933.49550000124</v>
      </c>
      <c r="S16" s="63">
        <f t="shared" si="9"/>
        <v>66.344162735733889</v>
      </c>
      <c r="T16" s="63">
        <f>R16/P16*100</f>
        <v>49.758122051800413</v>
      </c>
      <c r="U16" s="63">
        <f>SUM(U10:U15)</f>
        <v>36235.699999999997</v>
      </c>
      <c r="V16" s="63">
        <f>SUM(V10:V15)</f>
        <v>27176.775000000001</v>
      </c>
      <c r="W16" s="63">
        <f>SUM(W10:W15)</f>
        <v>21614.941200000001</v>
      </c>
      <c r="X16" s="63">
        <f t="shared" si="11"/>
        <v>79.534607031187477</v>
      </c>
      <c r="Y16" s="63">
        <f t="shared" si="3"/>
        <v>59.650955273390615</v>
      </c>
      <c r="Z16" s="63">
        <f>SUM(Z10:Z15)</f>
        <v>80013.399999999994</v>
      </c>
      <c r="AA16" s="63">
        <f>SUM(AA10:AA15)</f>
        <v>60010.05</v>
      </c>
      <c r="AB16" s="63">
        <f>SUM(AB10:AB15)</f>
        <v>66695.963099999994</v>
      </c>
      <c r="AC16" s="63">
        <f t="shared" si="4"/>
        <v>111.14132232850994</v>
      </c>
      <c r="AD16" s="77">
        <f t="shared" si="13"/>
        <v>83.355991746382472</v>
      </c>
      <c r="AE16" s="63">
        <f>SUM(AE10:AE15)</f>
        <v>496582.49999999977</v>
      </c>
      <c r="AF16" s="63">
        <f>SUM(AF10:AF15)</f>
        <v>372436.87499999988</v>
      </c>
      <c r="AG16" s="63">
        <f>SUM(AG10:AG15)</f>
        <v>216622.59120000122</v>
      </c>
      <c r="AH16" s="63">
        <f>+AG16/AF16*100</f>
        <v>58.16357233692321</v>
      </c>
      <c r="AI16" s="63">
        <f>AG16/AE16*100</f>
        <v>43.622679252692414</v>
      </c>
      <c r="AJ16" s="63">
        <f>SUM(AJ10:AJ15)</f>
        <v>1500389.1</v>
      </c>
      <c r="AK16" s="63">
        <f>SUM(AK10:AK15)</f>
        <v>1125291.825</v>
      </c>
      <c r="AL16" s="63">
        <f>SUM(AL10:AL15)</f>
        <v>829663.67780000006</v>
      </c>
      <c r="AM16" s="63">
        <f>+AL16/AK16*100</f>
        <v>73.728757231485275</v>
      </c>
      <c r="AN16" s="63">
        <f>AL16/AJ16*100</f>
        <v>55.296567923613949</v>
      </c>
      <c r="AO16" s="63">
        <f>SUM(AO10:AO15)</f>
        <v>47922.400000000001</v>
      </c>
      <c r="AP16" s="63">
        <f>SUM(AP10:AP15)</f>
        <v>35941.800000000003</v>
      </c>
      <c r="AQ16" s="63">
        <f>SUM(AQ10:AQ15)</f>
        <v>48509.1489</v>
      </c>
      <c r="AR16" s="63">
        <f>+AQ16/AP16*100</f>
        <v>134.96583059279169</v>
      </c>
      <c r="AS16" s="63">
        <f>AQ16/AO16*100</f>
        <v>101.22437294459377</v>
      </c>
      <c r="AT16" s="63">
        <f>SUM(AT10:AT15)</f>
        <v>50400</v>
      </c>
      <c r="AU16" s="63">
        <f>SUM(AU10:AU15)</f>
        <v>37800</v>
      </c>
      <c r="AV16" s="63">
        <f>SUM(AV10:AV15)</f>
        <v>45320.75</v>
      </c>
      <c r="AW16" s="63">
        <f>+AV16/AU16*100</f>
        <v>119.89616402116403</v>
      </c>
      <c r="AX16" s="63">
        <f>AV16/AT16*100</f>
        <v>89.922123015873012</v>
      </c>
      <c r="AY16" s="63">
        <f t="shared" ref="AY16:BS16" si="45">SUM(AY10:AY15)</f>
        <v>0</v>
      </c>
      <c r="AZ16" s="63">
        <f t="shared" si="45"/>
        <v>0</v>
      </c>
      <c r="BA16" s="63">
        <f t="shared" si="45"/>
        <v>0</v>
      </c>
      <c r="BB16" s="63">
        <f t="shared" si="45"/>
        <v>0</v>
      </c>
      <c r="BC16" s="63">
        <f t="shared" si="45"/>
        <v>0</v>
      </c>
      <c r="BD16" s="63">
        <f t="shared" si="45"/>
        <v>0</v>
      </c>
      <c r="BE16" s="63">
        <f t="shared" si="45"/>
        <v>9159127</v>
      </c>
      <c r="BF16" s="63">
        <f t="shared" si="45"/>
        <v>6869345.25</v>
      </c>
      <c r="BG16" s="63">
        <f t="shared" si="45"/>
        <v>6876411.5299999993</v>
      </c>
      <c r="BH16" s="63">
        <f t="shared" si="45"/>
        <v>21050.699999999997</v>
      </c>
      <c r="BI16" s="63">
        <f t="shared" si="45"/>
        <v>15788.025</v>
      </c>
      <c r="BJ16" s="63">
        <f t="shared" si="45"/>
        <v>19470.944999999996</v>
      </c>
      <c r="BK16" s="63">
        <f t="shared" si="45"/>
        <v>0</v>
      </c>
      <c r="BL16" s="63">
        <f t="shared" si="45"/>
        <v>0</v>
      </c>
      <c r="BM16" s="63">
        <f t="shared" si="45"/>
        <v>0</v>
      </c>
      <c r="BN16" s="63">
        <f t="shared" si="45"/>
        <v>0</v>
      </c>
      <c r="BO16" s="63">
        <f t="shared" si="45"/>
        <v>0</v>
      </c>
      <c r="BP16" s="63">
        <f t="shared" si="45"/>
        <v>0</v>
      </c>
      <c r="BQ16" s="63">
        <f t="shared" si="45"/>
        <v>369867.3</v>
      </c>
      <c r="BR16" s="63">
        <f t="shared" si="45"/>
        <v>277400.47499999998</v>
      </c>
      <c r="BS16" s="63">
        <f t="shared" si="45"/>
        <v>231857.42680000002</v>
      </c>
      <c r="BT16" s="63">
        <f t="shared" si="24"/>
        <v>83.582202517857993</v>
      </c>
      <c r="BU16" s="63">
        <f>BS16/BQ16*100</f>
        <v>62.686651888393499</v>
      </c>
      <c r="BV16" s="63">
        <f t="shared" ref="BV16:CV16" si="46">SUM(BV10:BV15)</f>
        <v>262897</v>
      </c>
      <c r="BW16" s="63">
        <f t="shared" si="46"/>
        <v>197172.75</v>
      </c>
      <c r="BX16" s="63">
        <f t="shared" si="46"/>
        <v>116362.7169</v>
      </c>
      <c r="BY16" s="63">
        <f t="shared" si="46"/>
        <v>56147.5</v>
      </c>
      <c r="BZ16" s="63">
        <f t="shared" si="46"/>
        <v>42110.625</v>
      </c>
      <c r="CA16" s="63">
        <f t="shared" si="46"/>
        <v>63022.477999999996</v>
      </c>
      <c r="CB16" s="63">
        <f t="shared" si="46"/>
        <v>5200</v>
      </c>
      <c r="CC16" s="63">
        <f t="shared" si="46"/>
        <v>3900</v>
      </c>
      <c r="CD16" s="63">
        <f t="shared" si="46"/>
        <v>3256.471</v>
      </c>
      <c r="CE16" s="63">
        <f t="shared" si="46"/>
        <v>45622.8</v>
      </c>
      <c r="CF16" s="63">
        <f t="shared" si="46"/>
        <v>34217.1</v>
      </c>
      <c r="CG16" s="63">
        <f t="shared" si="46"/>
        <v>49215.760900000001</v>
      </c>
      <c r="CH16" s="63">
        <f t="shared" si="46"/>
        <v>0</v>
      </c>
      <c r="CI16" s="63">
        <f t="shared" si="46"/>
        <v>0</v>
      </c>
      <c r="CJ16" s="63">
        <f t="shared" si="46"/>
        <v>0</v>
      </c>
      <c r="CK16" s="63">
        <f t="shared" si="46"/>
        <v>15362.199999999997</v>
      </c>
      <c r="CL16" s="63">
        <f t="shared" si="46"/>
        <v>11521.65</v>
      </c>
      <c r="CM16" s="63">
        <f t="shared" si="46"/>
        <v>10754.340000000002</v>
      </c>
      <c r="CN16" s="63">
        <f t="shared" si="46"/>
        <v>0</v>
      </c>
      <c r="CO16" s="63">
        <f t="shared" si="46"/>
        <v>0</v>
      </c>
      <c r="CP16" s="63">
        <f t="shared" si="46"/>
        <v>2715.3829999999998</v>
      </c>
      <c r="CQ16" s="63">
        <f t="shared" si="46"/>
        <v>547014.80000000005</v>
      </c>
      <c r="CR16" s="63">
        <f t="shared" si="46"/>
        <v>410261.1</v>
      </c>
      <c r="CS16" s="63">
        <f t="shared" si="46"/>
        <v>317086.13339999999</v>
      </c>
      <c r="CT16" s="63">
        <f t="shared" si="46"/>
        <v>290453.3</v>
      </c>
      <c r="CU16" s="63">
        <f t="shared" si="46"/>
        <v>217839.97500000001</v>
      </c>
      <c r="CV16" s="63">
        <f t="shared" si="46"/>
        <v>134467.98440000002</v>
      </c>
      <c r="CW16" s="63">
        <f t="shared" si="34"/>
        <v>61.727873591612379</v>
      </c>
      <c r="CX16" s="63">
        <f t="shared" ref="CX16:EI16" si="47">SUM(CX10:CX15)</f>
        <v>19000</v>
      </c>
      <c r="CY16" s="63">
        <f t="shared" si="47"/>
        <v>14250</v>
      </c>
      <c r="CZ16" s="63">
        <f t="shared" si="47"/>
        <v>82486.3076</v>
      </c>
      <c r="DA16" s="63">
        <f t="shared" si="47"/>
        <v>5600</v>
      </c>
      <c r="DB16" s="63">
        <f t="shared" si="47"/>
        <v>4200</v>
      </c>
      <c r="DC16" s="63">
        <f t="shared" si="47"/>
        <v>4307.7659999999996</v>
      </c>
      <c r="DD16" s="63">
        <f t="shared" si="47"/>
        <v>24462</v>
      </c>
      <c r="DE16" s="63">
        <f t="shared" si="47"/>
        <v>18346.5</v>
      </c>
      <c r="DF16" s="63">
        <f t="shared" si="47"/>
        <v>1870</v>
      </c>
      <c r="DG16" s="63">
        <f t="shared" si="47"/>
        <v>82935.425000000003</v>
      </c>
      <c r="DH16" s="63">
        <f t="shared" si="47"/>
        <v>62201.568749999999</v>
      </c>
      <c r="DI16" s="63">
        <f t="shared" si="47"/>
        <v>134063.81630000001</v>
      </c>
      <c r="DJ16" s="63">
        <f t="shared" si="47"/>
        <v>0</v>
      </c>
      <c r="DK16" s="63">
        <f t="shared" si="47"/>
        <v>12455962.524999999</v>
      </c>
      <c r="DL16" s="63">
        <f t="shared" si="47"/>
        <v>9341971.8937499989</v>
      </c>
      <c r="DM16" s="63">
        <f t="shared" si="47"/>
        <v>8909450.7203000002</v>
      </c>
      <c r="DN16" s="63">
        <f t="shared" si="47"/>
        <v>50000</v>
      </c>
      <c r="DO16" s="63">
        <f t="shared" si="47"/>
        <v>37500</v>
      </c>
      <c r="DP16" s="63">
        <f t="shared" si="47"/>
        <v>2250</v>
      </c>
      <c r="DQ16" s="63">
        <f t="shared" si="47"/>
        <v>4808959.9374000002</v>
      </c>
      <c r="DR16" s="63">
        <f t="shared" si="47"/>
        <v>3606719.9530500006</v>
      </c>
      <c r="DS16" s="63">
        <f t="shared" si="47"/>
        <v>1766271.0041</v>
      </c>
      <c r="DT16" s="63">
        <f t="shared" si="47"/>
        <v>0</v>
      </c>
      <c r="DU16" s="63">
        <f t="shared" si="47"/>
        <v>0</v>
      </c>
      <c r="DV16" s="63">
        <f t="shared" si="47"/>
        <v>0</v>
      </c>
      <c r="DW16" s="63">
        <f t="shared" si="47"/>
        <v>3450</v>
      </c>
      <c r="DX16" s="63">
        <f t="shared" si="47"/>
        <v>2587.5</v>
      </c>
      <c r="DY16" s="63">
        <f t="shared" si="47"/>
        <v>9286</v>
      </c>
      <c r="DZ16" s="63">
        <f t="shared" si="47"/>
        <v>0</v>
      </c>
      <c r="EA16" s="63">
        <f t="shared" si="47"/>
        <v>0</v>
      </c>
      <c r="EB16" s="63">
        <f t="shared" si="47"/>
        <v>0</v>
      </c>
      <c r="EC16" s="63">
        <f t="shared" si="47"/>
        <v>3457127.1580999997</v>
      </c>
      <c r="ED16" s="63">
        <f t="shared" si="47"/>
        <v>2592845.3685750002</v>
      </c>
      <c r="EE16" s="63">
        <f t="shared" si="47"/>
        <v>841741.12140000006</v>
      </c>
      <c r="EF16" s="63">
        <f t="shared" si="47"/>
        <v>0</v>
      </c>
      <c r="EG16" s="63">
        <f t="shared" si="47"/>
        <v>8319537.0954999998</v>
      </c>
      <c r="EH16" s="63">
        <f t="shared" si="47"/>
        <v>6239652.8216249999</v>
      </c>
      <c r="EI16" s="63">
        <f t="shared" si="47"/>
        <v>2619548.1255000001</v>
      </c>
      <c r="EJ16" s="90"/>
      <c r="EK16" s="40"/>
      <c r="EL16" s="40"/>
      <c r="EM16" s="40"/>
      <c r="EN16" s="40"/>
      <c r="EO16" s="40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/>
    <row r="19" spans="1:255" s="1" customFormat="1" x14ac:dyDescent="0.3"/>
    <row r="20" spans="1:255" s="1" customFormat="1" ht="72" customHeight="1" x14ac:dyDescent="0.3">
      <c r="B20" s="121" t="s">
        <v>76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57"/>
      <c r="N20" s="57"/>
      <c r="O20" s="57"/>
      <c r="P20" s="122" t="s">
        <v>77</v>
      </c>
      <c r="Q20" s="122"/>
      <c r="R20" s="122"/>
      <c r="AE20" s="122" t="s">
        <v>78</v>
      </c>
      <c r="AF20" s="122"/>
      <c r="AG20" s="122"/>
    </row>
    <row r="21" spans="1:255" s="1" customFormat="1" ht="60.75" x14ac:dyDescent="0.3">
      <c r="B21" s="58" t="s">
        <v>3</v>
      </c>
      <c r="C21" s="59"/>
      <c r="D21" s="59"/>
      <c r="E21" s="59"/>
      <c r="F21" s="59"/>
      <c r="G21" s="59"/>
      <c r="H21" s="59"/>
      <c r="I21" s="59"/>
      <c r="J21" s="60">
        <v>45547</v>
      </c>
      <c r="K21" s="60">
        <v>45565</v>
      </c>
      <c r="L21" s="58" t="s">
        <v>66</v>
      </c>
      <c r="P21" s="61" t="s">
        <v>3</v>
      </c>
      <c r="Q21" s="61" t="s">
        <v>67</v>
      </c>
      <c r="R21" s="61" t="s">
        <v>68</v>
      </c>
      <c r="AE21" s="61" t="s">
        <v>3</v>
      </c>
      <c r="AF21" s="61" t="s">
        <v>67</v>
      </c>
      <c r="AG21" s="61" t="s">
        <v>68</v>
      </c>
    </row>
    <row r="22" spans="1:255" s="1" customFormat="1" ht="26.25" customHeight="1" x14ac:dyDescent="0.35">
      <c r="B22" s="62" t="s">
        <v>58</v>
      </c>
      <c r="C22" s="72"/>
      <c r="D22" s="72"/>
      <c r="E22" s="72"/>
      <c r="F22" s="72"/>
      <c r="G22" s="72"/>
      <c r="H22" s="72"/>
      <c r="I22" s="72"/>
      <c r="J22" s="63">
        <v>290057.7970000002</v>
      </c>
      <c r="K22" s="63">
        <v>328018.63770000055</v>
      </c>
      <c r="L22" s="63">
        <f>+K22-J22</f>
        <v>37960.84070000035</v>
      </c>
      <c r="M22" s="64"/>
      <c r="N22" s="64"/>
      <c r="O22" s="64"/>
      <c r="P22" s="65" t="s">
        <v>58</v>
      </c>
      <c r="Q22" s="63">
        <v>510740.5</v>
      </c>
      <c r="R22" s="63">
        <v>510740.5</v>
      </c>
      <c r="AE22" s="65" t="s">
        <v>58</v>
      </c>
      <c r="AF22" s="63"/>
      <c r="AG22" s="63"/>
    </row>
    <row r="23" spans="1:255" s="1" customFormat="1" ht="26.25" customHeight="1" x14ac:dyDescent="0.35">
      <c r="B23" s="62" t="s">
        <v>59</v>
      </c>
      <c r="C23" s="72"/>
      <c r="D23" s="72"/>
      <c r="E23" s="72"/>
      <c r="F23" s="72"/>
      <c r="G23" s="72"/>
      <c r="H23" s="72"/>
      <c r="I23" s="72"/>
      <c r="J23" s="63">
        <v>486723.94650000066</v>
      </c>
      <c r="K23" s="63">
        <v>553663.28850000014</v>
      </c>
      <c r="L23" s="63">
        <f t="shared" ref="L23:L26" si="48">+K23-J23</f>
        <v>66939.34199999948</v>
      </c>
      <c r="M23" s="64"/>
      <c r="N23" s="64"/>
      <c r="O23" s="64"/>
      <c r="P23" s="65" t="s">
        <v>59</v>
      </c>
      <c r="Q23" s="63">
        <v>106445.442</v>
      </c>
      <c r="R23" s="63">
        <v>103345.1</v>
      </c>
      <c r="AE23" s="65" t="s">
        <v>59</v>
      </c>
      <c r="AF23" s="63">
        <v>35490.195</v>
      </c>
      <c r="AG23" s="63">
        <v>35490.195</v>
      </c>
    </row>
    <row r="24" spans="1:255" s="1" customFormat="1" ht="26.25" customHeight="1" x14ac:dyDescent="0.35">
      <c r="B24" s="62" t="s">
        <v>60</v>
      </c>
      <c r="C24" s="72"/>
      <c r="D24" s="72"/>
      <c r="E24" s="72"/>
      <c r="F24" s="72"/>
      <c r="G24" s="72"/>
      <c r="H24" s="72"/>
      <c r="I24" s="72"/>
      <c r="J24" s="63">
        <v>143577.6849000002</v>
      </c>
      <c r="K24" s="63">
        <v>156389.66330000001</v>
      </c>
      <c r="L24" s="63">
        <f t="shared" si="48"/>
        <v>12811.978399999818</v>
      </c>
      <c r="M24" s="64"/>
      <c r="N24" s="64"/>
      <c r="O24" s="64"/>
      <c r="P24" s="65" t="s">
        <v>60</v>
      </c>
      <c r="Q24" s="63">
        <f>+R24</f>
        <v>76836.399999999994</v>
      </c>
      <c r="R24" s="63">
        <v>76836.399999999994</v>
      </c>
      <c r="AE24" s="65" t="s">
        <v>60</v>
      </c>
      <c r="AF24" s="63"/>
      <c r="AG24" s="63"/>
    </row>
    <row r="25" spans="1:255" s="1" customFormat="1" ht="26.25" customHeight="1" x14ac:dyDescent="0.35">
      <c r="B25" s="62" t="s">
        <v>61</v>
      </c>
      <c r="C25" s="72"/>
      <c r="D25" s="72"/>
      <c r="E25" s="72"/>
      <c r="F25" s="72"/>
      <c r="G25" s="72"/>
      <c r="H25" s="72"/>
      <c r="I25" s="72"/>
      <c r="J25" s="63">
        <v>533060.97119999933</v>
      </c>
      <c r="K25" s="63">
        <v>567151.98580000002</v>
      </c>
      <c r="L25" s="63">
        <f t="shared" si="48"/>
        <v>34091.014600000693</v>
      </c>
      <c r="M25" s="64"/>
      <c r="N25" s="64"/>
      <c r="O25" s="64"/>
      <c r="P25" s="65" t="s">
        <v>61</v>
      </c>
      <c r="Q25" s="63">
        <v>63022.5</v>
      </c>
      <c r="R25" s="63">
        <v>61362.519</v>
      </c>
      <c r="AE25" s="65" t="s">
        <v>61</v>
      </c>
      <c r="AF25" s="63"/>
      <c r="AG25" s="63"/>
    </row>
    <row r="26" spans="1:255" s="1" customFormat="1" ht="26.25" customHeight="1" x14ac:dyDescent="0.35">
      <c r="B26" s="62" t="s">
        <v>62</v>
      </c>
      <c r="C26" s="72"/>
      <c r="D26" s="72"/>
      <c r="E26" s="72"/>
      <c r="F26" s="72"/>
      <c r="G26" s="72"/>
      <c r="H26" s="72"/>
      <c r="I26" s="72"/>
      <c r="J26" s="63">
        <v>353150.80690000043</v>
      </c>
      <c r="K26" s="63">
        <v>395720.33000000054</v>
      </c>
      <c r="L26" s="63">
        <f t="shared" si="48"/>
        <v>42569.523100000108</v>
      </c>
      <c r="M26" s="64"/>
      <c r="N26" s="64"/>
      <c r="O26" s="64"/>
      <c r="P26" s="65" t="s">
        <v>62</v>
      </c>
      <c r="Q26" s="63">
        <f>+R26</f>
        <v>44310.1</v>
      </c>
      <c r="R26" s="63">
        <v>44310.1</v>
      </c>
      <c r="AE26" s="65" t="s">
        <v>62</v>
      </c>
      <c r="AF26" s="63">
        <v>9696.23</v>
      </c>
      <c r="AG26" s="63">
        <v>9696.23</v>
      </c>
    </row>
    <row r="27" spans="1:255" s="1" customFormat="1" ht="26.25" customHeight="1" x14ac:dyDescent="0.35">
      <c r="B27" s="66" t="s">
        <v>63</v>
      </c>
      <c r="C27" s="67"/>
      <c r="D27" s="67"/>
      <c r="E27" s="67"/>
      <c r="F27" s="67"/>
      <c r="G27" s="67"/>
      <c r="H27" s="67"/>
      <c r="I27" s="67"/>
      <c r="J27" s="63">
        <f t="shared" ref="J27:L27" si="49">SUM(J22:J26)</f>
        <v>1806571.2065000008</v>
      </c>
      <c r="K27" s="63">
        <f t="shared" si="49"/>
        <v>2000943.9053000011</v>
      </c>
      <c r="L27" s="63">
        <f t="shared" si="49"/>
        <v>194372.69880000045</v>
      </c>
      <c r="M27" s="64"/>
      <c r="N27" s="64"/>
      <c r="O27" s="64"/>
      <c r="P27" s="66" t="s">
        <v>63</v>
      </c>
      <c r="Q27" s="63">
        <f>SUM(Q22:Q26)</f>
        <v>801354.94200000004</v>
      </c>
      <c r="R27" s="63">
        <f>SUM(R22:R26)</f>
        <v>796594.61899999995</v>
      </c>
      <c r="AE27" s="66" t="s">
        <v>63</v>
      </c>
      <c r="AF27" s="63">
        <f>SUM(AF22:AF26)</f>
        <v>45186.425000000003</v>
      </c>
      <c r="AG27" s="63">
        <f>SUM(AG22:AG26)</f>
        <v>45186.425000000003</v>
      </c>
    </row>
    <row r="28" spans="1:255" s="1" customFormat="1" x14ac:dyDescent="0.3">
      <c r="K28" s="57"/>
    </row>
    <row r="29" spans="1:255" s="1" customFormat="1" x14ac:dyDescent="0.3"/>
    <row r="30" spans="1:255" s="1" customFormat="1" x14ac:dyDescent="0.3"/>
    <row r="31" spans="1:255" s="1" customFormat="1" ht="48" customHeight="1" x14ac:dyDescent="0.3">
      <c r="B31" s="118" t="s">
        <v>79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R31" s="68">
        <f>+Q27/12*9</f>
        <v>601016.20650000009</v>
      </c>
    </row>
    <row r="32" spans="1:255" s="1" customFormat="1" x14ac:dyDescent="0.3"/>
    <row r="33" spans="2:34" s="1" customFormat="1" ht="86.25" x14ac:dyDescent="0.3">
      <c r="B33" s="117" t="s">
        <v>63</v>
      </c>
      <c r="J33" s="69" t="s">
        <v>51</v>
      </c>
      <c r="K33" s="69" t="s">
        <v>69</v>
      </c>
      <c r="L33" s="69" t="s">
        <v>72</v>
      </c>
      <c r="M33" s="69" t="s">
        <v>55</v>
      </c>
      <c r="N33" s="69" t="s">
        <v>70</v>
      </c>
    </row>
    <row r="34" spans="2:34" s="1" customFormat="1" ht="39.75" customHeight="1" x14ac:dyDescent="0.3">
      <c r="B34" s="117"/>
      <c r="C34" s="1">
        <v>2374103.8726666672</v>
      </c>
      <c r="D34" s="1">
        <v>2527067.4214000003</v>
      </c>
      <c r="E34" s="1">
        <v>152963.54873333313</v>
      </c>
      <c r="F34" s="1">
        <v>106.44300152551961</v>
      </c>
      <c r="J34" s="70">
        <v>3590158.4090000009</v>
      </c>
      <c r="K34" s="70">
        <v>2692618.8067500005</v>
      </c>
      <c r="L34" s="70">
        <v>2693127.2825999991</v>
      </c>
      <c r="M34" s="71">
        <v>508.47584999864921</v>
      </c>
      <c r="N34" s="70">
        <f>+L34/K34*100</f>
        <v>100.01888406367524</v>
      </c>
      <c r="Q34" s="57"/>
      <c r="AF34" s="57"/>
      <c r="AG34" s="57"/>
      <c r="AH34" s="57"/>
    </row>
    <row r="35" spans="2:34" s="1" customFormat="1" ht="39.75" customHeight="1" x14ac:dyDescent="0.3">
      <c r="B35" s="69" t="s">
        <v>71</v>
      </c>
      <c r="J35" s="70">
        <f>+J16-J34</f>
        <v>-354197.78400000138</v>
      </c>
      <c r="K35" s="70">
        <f t="shared" ref="K35:M35" si="50">+K16-K34</f>
        <v>-265648.33800000092</v>
      </c>
      <c r="L35" s="70">
        <f t="shared" si="50"/>
        <v>-692183.37729999796</v>
      </c>
      <c r="M35" s="70">
        <f t="shared" si="50"/>
        <v>-426535.03929999704</v>
      </c>
      <c r="N35" s="70">
        <f>+N16-N34</f>
        <v>-17.572726145215753</v>
      </c>
    </row>
    <row r="36" spans="2:34" s="1" customFormat="1" x14ac:dyDescent="0.3"/>
    <row r="37" spans="2:34" s="1" customFormat="1" x14ac:dyDescent="0.3"/>
    <row r="38" spans="2:34" s="1" customFormat="1" x14ac:dyDescent="0.3"/>
    <row r="39" spans="2:34" s="1" customFormat="1" ht="51.75" customHeight="1" x14ac:dyDescent="0.3">
      <c r="B39" s="118" t="s">
        <v>80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</row>
    <row r="40" spans="2:34" s="1" customFormat="1" x14ac:dyDescent="0.3"/>
    <row r="41" spans="2:34" s="1" customFormat="1" ht="86.25" x14ac:dyDescent="0.3">
      <c r="B41" s="117" t="s">
        <v>63</v>
      </c>
      <c r="J41" s="69" t="s">
        <v>51</v>
      </c>
      <c r="K41" s="69" t="s">
        <v>69</v>
      </c>
      <c r="L41" s="69" t="s">
        <v>72</v>
      </c>
      <c r="M41" s="69" t="s">
        <v>55</v>
      </c>
      <c r="N41" s="69" t="s">
        <v>70</v>
      </c>
    </row>
    <row r="42" spans="2:34" s="1" customFormat="1" ht="27.75" customHeight="1" x14ac:dyDescent="0.3">
      <c r="B42" s="117"/>
      <c r="C42" s="1">
        <v>2374103.8726666672</v>
      </c>
      <c r="D42" s="1">
        <v>2527067.4214000003</v>
      </c>
      <c r="E42" s="1">
        <v>152963.54873333313</v>
      </c>
      <c r="F42" s="1">
        <v>106.44300152551961</v>
      </c>
      <c r="J42" s="70">
        <f>+J34-Q27</f>
        <v>2788803.4670000011</v>
      </c>
      <c r="K42" s="70">
        <f>+K34-R31</f>
        <v>2091602.6002500004</v>
      </c>
      <c r="L42" s="70">
        <f>+L34-R27</f>
        <v>1896532.6635999992</v>
      </c>
      <c r="M42" s="70">
        <f>+L42-K42</f>
        <v>-195069.93665000121</v>
      </c>
      <c r="N42" s="70">
        <f>+L42/K42*100</f>
        <v>90.673661591992413</v>
      </c>
      <c r="R42" s="57"/>
    </row>
    <row r="43" spans="2:34" s="1" customFormat="1" ht="45.75" customHeight="1" x14ac:dyDescent="0.3">
      <c r="B43" s="69" t="s">
        <v>71</v>
      </c>
      <c r="J43" s="70">
        <f>+J16-J42-AF27</f>
        <v>401970.73299999844</v>
      </c>
      <c r="K43" s="70">
        <f>+K16-K42-AF27/12*9</f>
        <v>301478.04974999919</v>
      </c>
      <c r="L43" s="70">
        <f>+L16-L42-AG27</f>
        <v>59224.816700001989</v>
      </c>
      <c r="M43" s="70">
        <f t="shared" ref="M43" si="51">+M16-M42</f>
        <v>-230956.62679999718</v>
      </c>
      <c r="N43" s="70">
        <f>+N16-N42</f>
        <v>-8.2275036735329223</v>
      </c>
    </row>
    <row r="44" spans="2:34" s="1" customFormat="1" x14ac:dyDescent="0.3"/>
    <row r="45" spans="2:34" s="1" customFormat="1" x14ac:dyDescent="0.3"/>
    <row r="46" spans="2:34" s="1" customFormat="1" x14ac:dyDescent="0.3"/>
    <row r="47" spans="2:34" s="1" customFormat="1" x14ac:dyDescent="0.3"/>
    <row r="48" spans="2:3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" name="Range5_8_1_1_1_1_1_1_1_1_1_1_1"/>
    <protectedRange sqref="DJ13" name="Range5_1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  <protectedRange sqref="B22:B26" name="Range1_1_1_1_1_1"/>
    <protectedRange sqref="P22:P26 AE22:AE26" name="Range1_1_1_1_2_1"/>
  </protectedRanges>
  <mergeCells count="198">
    <mergeCell ref="EH7:EH8"/>
    <mergeCell ref="EI7:EI8"/>
    <mergeCell ref="AS7:AS8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  <mergeCell ref="DP7:DP8"/>
    <mergeCell ref="DQ7:DQ8"/>
    <mergeCell ref="DR7:DR8"/>
    <mergeCell ref="DS7:DS8"/>
    <mergeCell ref="DT7:DT8"/>
    <mergeCell ref="DU7:DU8"/>
    <mergeCell ref="DJ7:DJ8"/>
    <mergeCell ref="DK7:DK8"/>
    <mergeCell ref="DL7:DL8"/>
    <mergeCell ref="DM7:DM8"/>
    <mergeCell ref="DN7:DN8"/>
    <mergeCell ref="DO7:DO8"/>
    <mergeCell ref="DD7:DD8"/>
    <mergeCell ref="DE7:DE8"/>
    <mergeCell ref="DF7:DF8"/>
    <mergeCell ref="DG7:DG8"/>
    <mergeCell ref="DH7:DH8"/>
    <mergeCell ref="DI7:DI8"/>
    <mergeCell ref="CX7:CX8"/>
    <mergeCell ref="CY7:CY8"/>
    <mergeCell ref="CZ7:CZ8"/>
    <mergeCell ref="DA7:DA8"/>
    <mergeCell ref="DB7:DB8"/>
    <mergeCell ref="DC7:DC8"/>
    <mergeCell ref="CR7:CR8"/>
    <mergeCell ref="CS7:CS8"/>
    <mergeCell ref="CT7:CT8"/>
    <mergeCell ref="CU7:CU8"/>
    <mergeCell ref="CV7:CV8"/>
    <mergeCell ref="CW7:CW8"/>
    <mergeCell ref="CL7:CL8"/>
    <mergeCell ref="CM7:CM8"/>
    <mergeCell ref="CN7:CN8"/>
    <mergeCell ref="CO7:CO8"/>
    <mergeCell ref="CP7:CP8"/>
    <mergeCell ref="CQ7:CQ8"/>
    <mergeCell ref="CF7:CF8"/>
    <mergeCell ref="CG7:CG8"/>
    <mergeCell ref="CH7:CH8"/>
    <mergeCell ref="CI7:CI8"/>
    <mergeCell ref="CJ7:CJ8"/>
    <mergeCell ref="CK7:CK8"/>
    <mergeCell ref="BZ7:BZ8"/>
    <mergeCell ref="CA7:CA8"/>
    <mergeCell ref="CB7:CB8"/>
    <mergeCell ref="CC7:CC8"/>
    <mergeCell ref="CD7:CD8"/>
    <mergeCell ref="CE7:CE8"/>
    <mergeCell ref="BT7:BT8"/>
    <mergeCell ref="BU7:BU8"/>
    <mergeCell ref="BV7:BV8"/>
    <mergeCell ref="BW7:BW8"/>
    <mergeCell ref="BX7:BX8"/>
    <mergeCell ref="BY7:BY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BB7:BB8"/>
    <mergeCell ref="BC7:BC8"/>
    <mergeCell ref="BD7:BD8"/>
    <mergeCell ref="BE7:BE8"/>
    <mergeCell ref="BF7:BF8"/>
    <mergeCell ref="BG7:BG8"/>
    <mergeCell ref="AV7:AV8"/>
    <mergeCell ref="AW7:AW8"/>
    <mergeCell ref="AX7:AX8"/>
    <mergeCell ref="AY7:AY8"/>
    <mergeCell ref="AZ7:AZ8"/>
    <mergeCell ref="BA7:BA8"/>
    <mergeCell ref="AO7:AO8"/>
    <mergeCell ref="AP7:AP8"/>
    <mergeCell ref="AQ7:AQ8"/>
    <mergeCell ref="AR7:AR8"/>
    <mergeCell ref="AT7:AT8"/>
    <mergeCell ref="AU7:AU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H7:AH8"/>
    <mergeCell ref="W7:W8"/>
    <mergeCell ref="X7:X8"/>
    <mergeCell ref="Y7:Y8"/>
    <mergeCell ref="Z7:Z8"/>
    <mergeCell ref="AA7:AA8"/>
    <mergeCell ref="AB7:AB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DW6:DY6"/>
    <mergeCell ref="DZ6:EB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BV6:BX6"/>
    <mergeCell ref="DT5:DV6"/>
    <mergeCell ref="DW5:EE5"/>
    <mergeCell ref="Q7:Q8"/>
    <mergeCell ref="P6:T6"/>
    <mergeCell ref="U6:Y6"/>
    <mergeCell ref="Z6:AD6"/>
    <mergeCell ref="AE6:AI6"/>
    <mergeCell ref="AJ6:AN6"/>
    <mergeCell ref="AO6:AS6"/>
    <mergeCell ref="AT6:AX6"/>
    <mergeCell ref="AY6:BA6"/>
    <mergeCell ref="CH5:CP5"/>
    <mergeCell ref="BB5:BM5"/>
    <mergeCell ref="BN5:BP6"/>
    <mergeCell ref="BQ5:CG5"/>
    <mergeCell ref="CQ5:CZ5"/>
    <mergeCell ref="DA5:DC6"/>
    <mergeCell ref="DD5:DF6"/>
    <mergeCell ref="DG5:DI6"/>
    <mergeCell ref="DN5:DS5"/>
    <mergeCell ref="CQ6:CS6"/>
    <mergeCell ref="CT6:CW6"/>
    <mergeCell ref="CX6:CZ6"/>
    <mergeCell ref="DN6:DP6"/>
    <mergeCell ref="DQ6:DS6"/>
    <mergeCell ref="B20:L20"/>
    <mergeCell ref="P20:R20"/>
    <mergeCell ref="B31:N31"/>
    <mergeCell ref="B33:B34"/>
    <mergeCell ref="B39:N39"/>
    <mergeCell ref="B41:B42"/>
    <mergeCell ref="AE20:AG20"/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</mergeCells>
  <pageMargins left="0" right="0" top="0.15748031496062992" bottom="0.35433070866141736" header="0.31496062992125984" footer="0.31496062992125984"/>
  <pageSetup paperSize="9" scale="3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tabSelected="1" zoomScale="60" zoomScaleNormal="60" zoomScaleSheetLayoutView="40" workbookViewId="0">
      <pane xSplit="2" ySplit="9" topLeftCell="DQ10" activePane="bottomRight" state="frozen"/>
      <selection pane="topRight"/>
      <selection pane="bottomLeft"/>
      <selection pane="bottomRight" activeCell="EI10" sqref="EI10:EI14"/>
    </sheetView>
  </sheetViews>
  <sheetFormatPr defaultColWidth="17.28515625" defaultRowHeight="17.25" x14ac:dyDescent="0.3"/>
  <cols>
    <col min="1" max="1" width="5.28515625" style="2" customWidth="1"/>
    <col min="2" max="2" width="18.28515625" style="3" customWidth="1"/>
    <col min="3" max="3" width="19" style="2" customWidth="1"/>
    <col min="4" max="4" width="18.7109375" style="2" customWidth="1"/>
    <col min="5" max="5" width="21.140625" style="2" customWidth="1"/>
    <col min="6" max="6" width="20.5703125" style="2" hidden="1" customWidth="1"/>
    <col min="7" max="7" width="20.42578125" style="2" customWidth="1"/>
    <col min="8" max="8" width="15.140625" style="2" hidden="1" customWidth="1"/>
    <col min="9" max="9" width="11.85546875" style="2" customWidth="1"/>
    <col min="10" max="10" width="19.42578125" style="2" customWidth="1"/>
    <col min="11" max="11" width="18.85546875" style="2" hidden="1" customWidth="1"/>
    <col min="12" max="12" width="18.85546875" style="2" customWidth="1"/>
    <col min="13" max="13" width="16" style="2" customWidth="1"/>
    <col min="14" max="14" width="9.7109375" style="2" hidden="1" customWidth="1"/>
    <col min="15" max="15" width="11" style="2" customWidth="1"/>
    <col min="16" max="16" width="14.85546875" style="2" customWidth="1"/>
    <col min="17" max="17" width="14.85546875" style="2" hidden="1" customWidth="1"/>
    <col min="18" max="18" width="14.28515625" style="2" customWidth="1"/>
    <col min="19" max="19" width="10.5703125" style="2" hidden="1" customWidth="1"/>
    <col min="20" max="20" width="11.85546875" style="2" customWidth="1"/>
    <col min="21" max="21" width="14.85546875" style="2" customWidth="1"/>
    <col min="22" max="22" width="14.85546875" style="2" hidden="1" customWidth="1"/>
    <col min="23" max="23" width="14.85546875" style="2" customWidth="1"/>
    <col min="24" max="24" width="14.85546875" style="2" hidden="1" customWidth="1"/>
    <col min="25" max="26" width="14.85546875" style="2" customWidth="1"/>
    <col min="27" max="27" width="14.85546875" style="2" hidden="1" customWidth="1"/>
    <col min="28" max="28" width="14.85546875" style="2" customWidth="1"/>
    <col min="29" max="29" width="14.85546875" style="2" hidden="1" customWidth="1"/>
    <col min="30" max="30" width="14.85546875" style="2" customWidth="1"/>
    <col min="31" max="31" width="16.5703125" style="2" customWidth="1"/>
    <col min="32" max="32" width="17.7109375" style="2" hidden="1" customWidth="1"/>
    <col min="33" max="33" width="14.85546875" style="2" customWidth="1"/>
    <col min="34" max="34" width="8.42578125" style="2" hidden="1" customWidth="1"/>
    <col min="35" max="35" width="14.85546875" style="2" customWidth="1"/>
    <col min="36" max="36" width="19.42578125" style="2" customWidth="1"/>
    <col min="37" max="37" width="19.140625" style="2" hidden="1" customWidth="1"/>
    <col min="38" max="38" width="18.42578125" style="2" customWidth="1"/>
    <col min="39" max="39" width="10.140625" style="2" hidden="1" customWidth="1"/>
    <col min="40" max="40" width="14.85546875" style="2" customWidth="1"/>
    <col min="41" max="41" width="16.140625" style="2" customWidth="1"/>
    <col min="42" max="42" width="15.28515625" style="2" hidden="1" customWidth="1"/>
    <col min="43" max="43" width="15.28515625" style="2" customWidth="1"/>
    <col min="44" max="44" width="10.42578125" style="2" hidden="1" customWidth="1"/>
    <col min="45" max="46" width="14.85546875" style="2" customWidth="1"/>
    <col min="47" max="47" width="14.85546875" style="2" hidden="1" customWidth="1"/>
    <col min="48" max="48" width="14.85546875" style="2" customWidth="1"/>
    <col min="49" max="49" width="14.85546875" style="2" hidden="1" customWidth="1"/>
    <col min="50" max="51" width="14.85546875" style="2" customWidth="1"/>
    <col min="52" max="52" width="14.85546875" style="2" hidden="1" customWidth="1"/>
    <col min="53" max="54" width="14.85546875" style="2" customWidth="1"/>
    <col min="55" max="55" width="14.85546875" style="2" hidden="1" customWidth="1"/>
    <col min="56" max="56" width="14.85546875" style="2" customWidth="1"/>
    <col min="57" max="57" width="20.7109375" style="2" customWidth="1"/>
    <col min="58" max="58" width="17.42578125" style="2" hidden="1" customWidth="1"/>
    <col min="59" max="59" width="20.42578125" style="2" customWidth="1"/>
    <col min="60" max="60" width="14.85546875" style="2" customWidth="1"/>
    <col min="61" max="61" width="14.85546875" style="2" hidden="1" customWidth="1"/>
    <col min="62" max="63" width="14.85546875" style="2" customWidth="1"/>
    <col min="64" max="64" width="14.85546875" style="2" hidden="1" customWidth="1"/>
    <col min="65" max="66" width="14.85546875" style="2" customWidth="1"/>
    <col min="67" max="67" width="14.85546875" style="2" hidden="1" customWidth="1"/>
    <col min="68" max="69" width="14.85546875" style="2" customWidth="1"/>
    <col min="70" max="70" width="14.85546875" style="2" hidden="1" customWidth="1"/>
    <col min="71" max="71" width="21.85546875" style="2" customWidth="1"/>
    <col min="72" max="72" width="8.28515625" style="2" hidden="1" customWidth="1"/>
    <col min="73" max="73" width="14.85546875" style="2" customWidth="1"/>
    <col min="74" max="74" width="21.5703125" style="2" customWidth="1"/>
    <col min="75" max="75" width="14.85546875" style="2" hidden="1" customWidth="1"/>
    <col min="76" max="77" width="14.85546875" style="2" customWidth="1"/>
    <col min="78" max="78" width="14.85546875" style="2" hidden="1" customWidth="1"/>
    <col min="79" max="80" width="14.85546875" style="2" customWidth="1"/>
    <col min="81" max="81" width="14.85546875" style="2" hidden="1" customWidth="1"/>
    <col min="82" max="83" width="14.85546875" style="2" customWidth="1"/>
    <col min="84" max="84" width="14.85546875" style="2" hidden="1" customWidth="1"/>
    <col min="85" max="86" width="14.85546875" style="2" customWidth="1"/>
    <col min="87" max="87" width="14.85546875" style="2" hidden="1" customWidth="1"/>
    <col min="88" max="89" width="14.85546875" style="2" customWidth="1"/>
    <col min="90" max="90" width="14.85546875" style="2" hidden="1" customWidth="1"/>
    <col min="91" max="92" width="14.85546875" style="2" customWidth="1"/>
    <col min="93" max="93" width="14.85546875" style="2" hidden="1" customWidth="1"/>
    <col min="94" max="94" width="14.85546875" style="2" customWidth="1"/>
    <col min="95" max="95" width="18.5703125" style="2" customWidth="1"/>
    <col min="96" max="96" width="16.7109375" style="2" hidden="1" customWidth="1"/>
    <col min="97" max="97" width="17" style="2" customWidth="1"/>
    <col min="98" max="98" width="18.7109375" style="2" customWidth="1"/>
    <col min="99" max="99" width="14" style="2" hidden="1" customWidth="1"/>
    <col min="100" max="100" width="13.7109375" style="2" customWidth="1"/>
    <col min="101" max="101" width="8.28515625" style="2" customWidth="1"/>
    <col min="102" max="102" width="14.85546875" style="2" customWidth="1"/>
    <col min="103" max="103" width="14.85546875" style="2" hidden="1" customWidth="1"/>
    <col min="104" max="105" width="14.85546875" style="2" customWidth="1"/>
    <col min="106" max="106" width="14.85546875" style="2" hidden="1" customWidth="1"/>
    <col min="107" max="108" width="14.85546875" style="2" customWidth="1"/>
    <col min="109" max="109" width="14.85546875" style="2" hidden="1" customWidth="1"/>
    <col min="110" max="111" width="14.85546875" style="2" customWidth="1"/>
    <col min="112" max="112" width="14.85546875" style="2" hidden="1" customWidth="1"/>
    <col min="113" max="114" width="14.85546875" style="2" customWidth="1"/>
    <col min="115" max="115" width="19.85546875" style="2" customWidth="1"/>
    <col min="116" max="116" width="16.140625" style="2" hidden="1" customWidth="1"/>
    <col min="117" max="117" width="20" style="2" customWidth="1"/>
    <col min="118" max="118" width="14.85546875" style="2" customWidth="1"/>
    <col min="119" max="119" width="14.85546875" style="2" hidden="1" customWidth="1"/>
    <col min="120" max="120" width="14.85546875" style="2" customWidth="1"/>
    <col min="121" max="121" width="19.5703125" style="2" customWidth="1"/>
    <col min="122" max="122" width="16.140625" style="2" hidden="1" customWidth="1"/>
    <col min="123" max="123" width="16.140625" style="2" customWidth="1"/>
    <col min="124" max="127" width="14.85546875" style="2" customWidth="1"/>
    <col min="128" max="128" width="14.85546875" style="2" hidden="1" customWidth="1"/>
    <col min="129" max="130" width="14.85546875" style="2" customWidth="1"/>
    <col min="131" max="131" width="14.85546875" style="2" hidden="1" customWidth="1"/>
    <col min="132" max="132" width="14.85546875" style="2" customWidth="1"/>
    <col min="133" max="133" width="23.5703125" style="2" customWidth="1"/>
    <col min="134" max="134" width="18" style="2" hidden="1" customWidth="1"/>
    <col min="135" max="135" width="18.7109375" style="2" customWidth="1"/>
    <col min="136" max="136" width="10.5703125" style="2" customWidth="1"/>
    <col min="137" max="137" width="21.28515625" style="2" customWidth="1"/>
    <col min="138" max="138" width="18.42578125" style="2" hidden="1" customWidth="1"/>
    <col min="139" max="139" width="18.85546875" style="2" customWidth="1"/>
    <col min="140" max="229" width="17.28515625" style="4"/>
    <col min="230" max="16384" width="17.28515625" style="2"/>
  </cols>
  <sheetData>
    <row r="1" spans="1:255" s="27" customFormat="1" ht="20.25" x14ac:dyDescent="0.35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45" customHeight="1" x14ac:dyDescent="0.35">
      <c r="A2" s="169" t="s">
        <v>94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  <c r="EH2" s="169"/>
      <c r="EI2" s="169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20.25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70"/>
      <c r="M3" s="170"/>
      <c r="N3" s="170"/>
      <c r="O3" s="170"/>
      <c r="P3" s="170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171" t="s">
        <v>1</v>
      </c>
      <c r="CV3" s="171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72" t="s">
        <v>2</v>
      </c>
      <c r="B4" s="175" t="s">
        <v>3</v>
      </c>
      <c r="C4" s="178" t="s">
        <v>4</v>
      </c>
      <c r="D4" s="178" t="s">
        <v>5</v>
      </c>
      <c r="E4" s="181" t="s">
        <v>6</v>
      </c>
      <c r="F4" s="182"/>
      <c r="G4" s="182"/>
      <c r="H4" s="182"/>
      <c r="I4" s="183"/>
      <c r="J4" s="190" t="s">
        <v>7</v>
      </c>
      <c r="K4" s="191"/>
      <c r="L4" s="191"/>
      <c r="M4" s="191"/>
      <c r="N4" s="191"/>
      <c r="O4" s="192"/>
      <c r="P4" s="199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1"/>
      <c r="DJ4" s="124" t="s">
        <v>8</v>
      </c>
      <c r="DK4" s="202" t="s">
        <v>9</v>
      </c>
      <c r="DL4" s="203"/>
      <c r="DM4" s="204"/>
      <c r="DN4" s="211" t="s">
        <v>10</v>
      </c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124" t="s">
        <v>11</v>
      </c>
      <c r="EG4" s="212" t="s">
        <v>12</v>
      </c>
      <c r="EH4" s="213"/>
      <c r="EI4" s="214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73"/>
      <c r="B5" s="176"/>
      <c r="C5" s="179"/>
      <c r="D5" s="179"/>
      <c r="E5" s="184"/>
      <c r="F5" s="185"/>
      <c r="G5" s="185"/>
      <c r="H5" s="185"/>
      <c r="I5" s="186"/>
      <c r="J5" s="193"/>
      <c r="K5" s="194"/>
      <c r="L5" s="194"/>
      <c r="M5" s="194"/>
      <c r="N5" s="194"/>
      <c r="O5" s="195"/>
      <c r="P5" s="221" t="s">
        <v>13</v>
      </c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3"/>
      <c r="BB5" s="224" t="s">
        <v>14</v>
      </c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130" t="s">
        <v>15</v>
      </c>
      <c r="BO5" s="131"/>
      <c r="BP5" s="131"/>
      <c r="BQ5" s="225" t="s">
        <v>16</v>
      </c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7"/>
      <c r="CH5" s="154" t="s">
        <v>17</v>
      </c>
      <c r="CI5" s="153"/>
      <c r="CJ5" s="153"/>
      <c r="CK5" s="153"/>
      <c r="CL5" s="153"/>
      <c r="CM5" s="153"/>
      <c r="CN5" s="153"/>
      <c r="CO5" s="153"/>
      <c r="CP5" s="155"/>
      <c r="CQ5" s="225" t="s">
        <v>18</v>
      </c>
      <c r="CR5" s="226"/>
      <c r="CS5" s="226"/>
      <c r="CT5" s="226"/>
      <c r="CU5" s="226"/>
      <c r="CV5" s="226"/>
      <c r="CW5" s="226"/>
      <c r="CX5" s="226"/>
      <c r="CY5" s="226"/>
      <c r="CZ5" s="226"/>
      <c r="DA5" s="224" t="s">
        <v>19</v>
      </c>
      <c r="DB5" s="224"/>
      <c r="DC5" s="224"/>
      <c r="DD5" s="130" t="s">
        <v>20</v>
      </c>
      <c r="DE5" s="131"/>
      <c r="DF5" s="132"/>
      <c r="DG5" s="130" t="s">
        <v>21</v>
      </c>
      <c r="DH5" s="131"/>
      <c r="DI5" s="132"/>
      <c r="DJ5" s="124"/>
      <c r="DK5" s="205"/>
      <c r="DL5" s="206"/>
      <c r="DM5" s="207"/>
      <c r="DN5" s="149"/>
      <c r="DO5" s="149"/>
      <c r="DP5" s="150"/>
      <c r="DQ5" s="150"/>
      <c r="DR5" s="150"/>
      <c r="DS5" s="150"/>
      <c r="DT5" s="130" t="s">
        <v>22</v>
      </c>
      <c r="DU5" s="131"/>
      <c r="DV5" s="132"/>
      <c r="DW5" s="136"/>
      <c r="DX5" s="137"/>
      <c r="DY5" s="137"/>
      <c r="DZ5" s="137"/>
      <c r="EA5" s="137"/>
      <c r="EB5" s="137"/>
      <c r="EC5" s="137"/>
      <c r="ED5" s="137"/>
      <c r="EE5" s="137"/>
      <c r="EF5" s="124"/>
      <c r="EG5" s="215"/>
      <c r="EH5" s="216"/>
      <c r="EI5" s="217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93.75" customHeight="1" x14ac:dyDescent="0.3">
      <c r="A6" s="173"/>
      <c r="B6" s="176"/>
      <c r="C6" s="179"/>
      <c r="D6" s="179"/>
      <c r="E6" s="187"/>
      <c r="F6" s="188"/>
      <c r="G6" s="188"/>
      <c r="H6" s="188"/>
      <c r="I6" s="189"/>
      <c r="J6" s="196"/>
      <c r="K6" s="197"/>
      <c r="L6" s="197"/>
      <c r="M6" s="197"/>
      <c r="N6" s="197"/>
      <c r="O6" s="198"/>
      <c r="P6" s="138" t="s">
        <v>23</v>
      </c>
      <c r="Q6" s="139"/>
      <c r="R6" s="139"/>
      <c r="S6" s="139"/>
      <c r="T6" s="140"/>
      <c r="U6" s="141" t="s">
        <v>24</v>
      </c>
      <c r="V6" s="142"/>
      <c r="W6" s="142"/>
      <c r="X6" s="142"/>
      <c r="Y6" s="143"/>
      <c r="Z6" s="141" t="s">
        <v>25</v>
      </c>
      <c r="AA6" s="142"/>
      <c r="AB6" s="142"/>
      <c r="AC6" s="142"/>
      <c r="AD6" s="143"/>
      <c r="AE6" s="141" t="s">
        <v>26</v>
      </c>
      <c r="AF6" s="142"/>
      <c r="AG6" s="142"/>
      <c r="AH6" s="142"/>
      <c r="AI6" s="143"/>
      <c r="AJ6" s="141" t="s">
        <v>27</v>
      </c>
      <c r="AK6" s="142"/>
      <c r="AL6" s="142"/>
      <c r="AM6" s="142"/>
      <c r="AN6" s="143"/>
      <c r="AO6" s="141" t="s">
        <v>28</v>
      </c>
      <c r="AP6" s="142"/>
      <c r="AQ6" s="142"/>
      <c r="AR6" s="142"/>
      <c r="AS6" s="143"/>
      <c r="AT6" s="141" t="s">
        <v>29</v>
      </c>
      <c r="AU6" s="142"/>
      <c r="AV6" s="142"/>
      <c r="AW6" s="142"/>
      <c r="AX6" s="143"/>
      <c r="AY6" s="148" t="s">
        <v>30</v>
      </c>
      <c r="AZ6" s="148"/>
      <c r="BA6" s="148"/>
      <c r="BB6" s="158" t="s">
        <v>31</v>
      </c>
      <c r="BC6" s="159"/>
      <c r="BD6" s="159"/>
      <c r="BE6" s="158" t="s">
        <v>32</v>
      </c>
      <c r="BF6" s="159"/>
      <c r="BG6" s="160"/>
      <c r="BH6" s="161" t="s">
        <v>33</v>
      </c>
      <c r="BI6" s="162"/>
      <c r="BJ6" s="162"/>
      <c r="BK6" s="163" t="s">
        <v>34</v>
      </c>
      <c r="BL6" s="164"/>
      <c r="BM6" s="164"/>
      <c r="BN6" s="133"/>
      <c r="BO6" s="134"/>
      <c r="BP6" s="134"/>
      <c r="BQ6" s="165" t="s">
        <v>35</v>
      </c>
      <c r="BR6" s="166"/>
      <c r="BS6" s="166"/>
      <c r="BT6" s="166"/>
      <c r="BU6" s="167"/>
      <c r="BV6" s="129" t="s">
        <v>36</v>
      </c>
      <c r="BW6" s="129"/>
      <c r="BX6" s="129"/>
      <c r="BY6" s="129" t="s">
        <v>37</v>
      </c>
      <c r="BZ6" s="129"/>
      <c r="CA6" s="129"/>
      <c r="CB6" s="129" t="s">
        <v>38</v>
      </c>
      <c r="CC6" s="129"/>
      <c r="CD6" s="129"/>
      <c r="CE6" s="129" t="s">
        <v>39</v>
      </c>
      <c r="CF6" s="129"/>
      <c r="CG6" s="129"/>
      <c r="CH6" s="129" t="s">
        <v>40</v>
      </c>
      <c r="CI6" s="129"/>
      <c r="CJ6" s="129"/>
      <c r="CK6" s="154" t="s">
        <v>41</v>
      </c>
      <c r="CL6" s="153"/>
      <c r="CM6" s="153"/>
      <c r="CN6" s="129" t="s">
        <v>42</v>
      </c>
      <c r="CO6" s="129"/>
      <c r="CP6" s="129"/>
      <c r="CQ6" s="151" t="s">
        <v>43</v>
      </c>
      <c r="CR6" s="152"/>
      <c r="CS6" s="153"/>
      <c r="CT6" s="154" t="s">
        <v>44</v>
      </c>
      <c r="CU6" s="153"/>
      <c r="CV6" s="153"/>
      <c r="CW6" s="155"/>
      <c r="CX6" s="154" t="s">
        <v>45</v>
      </c>
      <c r="CY6" s="153"/>
      <c r="CZ6" s="153"/>
      <c r="DA6" s="224"/>
      <c r="DB6" s="224"/>
      <c r="DC6" s="224"/>
      <c r="DD6" s="133"/>
      <c r="DE6" s="134"/>
      <c r="DF6" s="135"/>
      <c r="DG6" s="133"/>
      <c r="DH6" s="134"/>
      <c r="DI6" s="135"/>
      <c r="DJ6" s="124"/>
      <c r="DK6" s="208"/>
      <c r="DL6" s="209"/>
      <c r="DM6" s="210"/>
      <c r="DN6" s="130" t="s">
        <v>46</v>
      </c>
      <c r="DO6" s="131"/>
      <c r="DP6" s="132"/>
      <c r="DQ6" s="130" t="s">
        <v>47</v>
      </c>
      <c r="DR6" s="131"/>
      <c r="DS6" s="132"/>
      <c r="DT6" s="133"/>
      <c r="DU6" s="134"/>
      <c r="DV6" s="135"/>
      <c r="DW6" s="130" t="s">
        <v>48</v>
      </c>
      <c r="DX6" s="131"/>
      <c r="DY6" s="132"/>
      <c r="DZ6" s="130" t="s">
        <v>49</v>
      </c>
      <c r="EA6" s="131"/>
      <c r="EB6" s="132"/>
      <c r="EC6" s="156" t="s">
        <v>50</v>
      </c>
      <c r="ED6" s="157"/>
      <c r="EE6" s="157"/>
      <c r="EF6" s="124"/>
      <c r="EG6" s="218"/>
      <c r="EH6" s="219"/>
      <c r="EI6" s="220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73"/>
      <c r="B7" s="176"/>
      <c r="C7" s="179"/>
      <c r="D7" s="179"/>
      <c r="E7" s="123" t="s">
        <v>51</v>
      </c>
      <c r="F7" s="119" t="s">
        <v>52</v>
      </c>
      <c r="G7" s="120" t="s">
        <v>91</v>
      </c>
      <c r="H7" s="126" t="s">
        <v>53</v>
      </c>
      <c r="I7" s="128" t="s">
        <v>54</v>
      </c>
      <c r="J7" s="123" t="s">
        <v>51</v>
      </c>
      <c r="K7" s="144" t="s">
        <v>52</v>
      </c>
      <c r="L7" s="146" t="s">
        <v>92</v>
      </c>
      <c r="M7" s="126" t="s">
        <v>55</v>
      </c>
      <c r="N7" s="126" t="s">
        <v>53</v>
      </c>
      <c r="O7" s="128" t="s">
        <v>54</v>
      </c>
      <c r="P7" s="123" t="s">
        <v>51</v>
      </c>
      <c r="Q7" s="119" t="s">
        <v>52</v>
      </c>
      <c r="R7" s="120" t="s">
        <v>92</v>
      </c>
      <c r="S7" s="126" t="s">
        <v>53</v>
      </c>
      <c r="T7" s="128" t="s">
        <v>54</v>
      </c>
      <c r="U7" s="123" t="s">
        <v>51</v>
      </c>
      <c r="V7" s="119" t="s">
        <v>52</v>
      </c>
      <c r="W7" s="120" t="s">
        <v>92</v>
      </c>
      <c r="X7" s="126" t="s">
        <v>53</v>
      </c>
      <c r="Y7" s="128" t="s">
        <v>54</v>
      </c>
      <c r="Z7" s="123" t="s">
        <v>51</v>
      </c>
      <c r="AA7" s="119" t="s">
        <v>52</v>
      </c>
      <c r="AB7" s="120" t="s">
        <v>91</v>
      </c>
      <c r="AC7" s="126" t="s">
        <v>53</v>
      </c>
      <c r="AD7" s="128" t="s">
        <v>54</v>
      </c>
      <c r="AE7" s="123" t="s">
        <v>51</v>
      </c>
      <c r="AF7" s="119" t="s">
        <v>52</v>
      </c>
      <c r="AG7" s="120" t="s">
        <v>91</v>
      </c>
      <c r="AH7" s="126" t="s">
        <v>53</v>
      </c>
      <c r="AI7" s="128" t="s">
        <v>54</v>
      </c>
      <c r="AJ7" s="123" t="s">
        <v>51</v>
      </c>
      <c r="AK7" s="119" t="s">
        <v>52</v>
      </c>
      <c r="AL7" s="120" t="s">
        <v>91</v>
      </c>
      <c r="AM7" s="126" t="s">
        <v>53</v>
      </c>
      <c r="AN7" s="120" t="s">
        <v>54</v>
      </c>
      <c r="AO7" s="123" t="s">
        <v>51</v>
      </c>
      <c r="AP7" s="119" t="s">
        <v>52</v>
      </c>
      <c r="AQ7" s="120" t="s">
        <v>91</v>
      </c>
      <c r="AR7" s="126" t="s">
        <v>53</v>
      </c>
      <c r="AS7" s="146" t="s">
        <v>54</v>
      </c>
      <c r="AT7" s="123" t="s">
        <v>51</v>
      </c>
      <c r="AU7" s="119" t="s">
        <v>52</v>
      </c>
      <c r="AV7" s="120" t="s">
        <v>91</v>
      </c>
      <c r="AW7" s="127" t="s">
        <v>53</v>
      </c>
      <c r="AX7" s="120" t="s">
        <v>54</v>
      </c>
      <c r="AY7" s="123" t="s">
        <v>51</v>
      </c>
      <c r="AZ7" s="119" t="s">
        <v>52</v>
      </c>
      <c r="BA7" s="120" t="s">
        <v>91</v>
      </c>
      <c r="BB7" s="123" t="s">
        <v>51</v>
      </c>
      <c r="BC7" s="119" t="s">
        <v>52</v>
      </c>
      <c r="BD7" s="120" t="s">
        <v>93</v>
      </c>
      <c r="BE7" s="123" t="s">
        <v>51</v>
      </c>
      <c r="BF7" s="119" t="s">
        <v>52</v>
      </c>
      <c r="BG7" s="120" t="s">
        <v>91</v>
      </c>
      <c r="BH7" s="123" t="s">
        <v>51</v>
      </c>
      <c r="BI7" s="119" t="s">
        <v>52</v>
      </c>
      <c r="BJ7" s="120" t="s">
        <v>91</v>
      </c>
      <c r="BK7" s="123" t="s">
        <v>51</v>
      </c>
      <c r="BL7" s="119" t="s">
        <v>52</v>
      </c>
      <c r="BM7" s="120" t="s">
        <v>91</v>
      </c>
      <c r="BN7" s="123" t="s">
        <v>51</v>
      </c>
      <c r="BO7" s="119" t="s">
        <v>52</v>
      </c>
      <c r="BP7" s="120" t="s">
        <v>91</v>
      </c>
      <c r="BQ7" s="123" t="s">
        <v>51</v>
      </c>
      <c r="BR7" s="119" t="s">
        <v>52</v>
      </c>
      <c r="BS7" s="120" t="s">
        <v>91</v>
      </c>
      <c r="BT7" s="126" t="s">
        <v>53</v>
      </c>
      <c r="BU7" s="120" t="s">
        <v>54</v>
      </c>
      <c r="BV7" s="123" t="s">
        <v>51</v>
      </c>
      <c r="BW7" s="119" t="s">
        <v>52</v>
      </c>
      <c r="BX7" s="120" t="s">
        <v>91</v>
      </c>
      <c r="BY7" s="123" t="s">
        <v>51</v>
      </c>
      <c r="BZ7" s="119" t="s">
        <v>52</v>
      </c>
      <c r="CA7" s="120" t="s">
        <v>91</v>
      </c>
      <c r="CB7" s="123" t="s">
        <v>51</v>
      </c>
      <c r="CC7" s="119" t="s">
        <v>52</v>
      </c>
      <c r="CD7" s="120" t="s">
        <v>91</v>
      </c>
      <c r="CE7" s="123" t="s">
        <v>51</v>
      </c>
      <c r="CF7" s="119" t="s">
        <v>52</v>
      </c>
      <c r="CG7" s="120" t="s">
        <v>91</v>
      </c>
      <c r="CH7" s="123" t="s">
        <v>51</v>
      </c>
      <c r="CI7" s="119" t="s">
        <v>52</v>
      </c>
      <c r="CJ7" s="120" t="s">
        <v>91</v>
      </c>
      <c r="CK7" s="123" t="s">
        <v>51</v>
      </c>
      <c r="CL7" s="119" t="s">
        <v>52</v>
      </c>
      <c r="CM7" s="120" t="s">
        <v>91</v>
      </c>
      <c r="CN7" s="123" t="s">
        <v>51</v>
      </c>
      <c r="CO7" s="119" t="s">
        <v>52</v>
      </c>
      <c r="CP7" s="120" t="s">
        <v>91</v>
      </c>
      <c r="CQ7" s="123" t="s">
        <v>51</v>
      </c>
      <c r="CR7" s="119" t="s">
        <v>52</v>
      </c>
      <c r="CS7" s="120" t="s">
        <v>91</v>
      </c>
      <c r="CT7" s="123" t="s">
        <v>51</v>
      </c>
      <c r="CU7" s="119" t="s">
        <v>52</v>
      </c>
      <c r="CV7" s="120" t="s">
        <v>91</v>
      </c>
      <c r="CW7" s="126" t="s">
        <v>53</v>
      </c>
      <c r="CX7" s="123" t="s">
        <v>51</v>
      </c>
      <c r="CY7" s="119" t="s">
        <v>52</v>
      </c>
      <c r="CZ7" s="120" t="s">
        <v>91</v>
      </c>
      <c r="DA7" s="123" t="s">
        <v>51</v>
      </c>
      <c r="DB7" s="119" t="s">
        <v>52</v>
      </c>
      <c r="DC7" s="120" t="s">
        <v>91</v>
      </c>
      <c r="DD7" s="123" t="s">
        <v>51</v>
      </c>
      <c r="DE7" s="119" t="s">
        <v>52</v>
      </c>
      <c r="DF7" s="120" t="s">
        <v>91</v>
      </c>
      <c r="DG7" s="123" t="s">
        <v>51</v>
      </c>
      <c r="DH7" s="119" t="s">
        <v>52</v>
      </c>
      <c r="DI7" s="120" t="s">
        <v>91</v>
      </c>
      <c r="DJ7" s="125" t="s">
        <v>56</v>
      </c>
      <c r="DK7" s="123" t="s">
        <v>51</v>
      </c>
      <c r="DL7" s="119" t="s">
        <v>52</v>
      </c>
      <c r="DM7" s="120" t="s">
        <v>91</v>
      </c>
      <c r="DN7" s="123" t="s">
        <v>51</v>
      </c>
      <c r="DO7" s="119" t="s">
        <v>52</v>
      </c>
      <c r="DP7" s="120" t="s">
        <v>91</v>
      </c>
      <c r="DQ7" s="123" t="s">
        <v>51</v>
      </c>
      <c r="DR7" s="119" t="s">
        <v>52</v>
      </c>
      <c r="DS7" s="120" t="s">
        <v>91</v>
      </c>
      <c r="DT7" s="123" t="s">
        <v>51</v>
      </c>
      <c r="DU7" s="119" t="s">
        <v>52</v>
      </c>
      <c r="DV7" s="120" t="s">
        <v>91</v>
      </c>
      <c r="DW7" s="123" t="s">
        <v>51</v>
      </c>
      <c r="DX7" s="119" t="s">
        <v>52</v>
      </c>
      <c r="DY7" s="120" t="s">
        <v>91</v>
      </c>
      <c r="DZ7" s="123" t="s">
        <v>51</v>
      </c>
      <c r="EA7" s="119" t="s">
        <v>52</v>
      </c>
      <c r="EB7" s="120" t="s">
        <v>91</v>
      </c>
      <c r="EC7" s="123" t="s">
        <v>51</v>
      </c>
      <c r="ED7" s="119" t="s">
        <v>52</v>
      </c>
      <c r="EE7" s="120" t="s">
        <v>91</v>
      </c>
      <c r="EF7" s="124" t="s">
        <v>56</v>
      </c>
      <c r="EG7" s="123" t="s">
        <v>51</v>
      </c>
      <c r="EH7" s="119" t="s">
        <v>52</v>
      </c>
      <c r="EI7" s="120" t="s">
        <v>91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96.75" customHeight="1" x14ac:dyDescent="0.3">
      <c r="A8" s="174"/>
      <c r="B8" s="177"/>
      <c r="C8" s="180"/>
      <c r="D8" s="180"/>
      <c r="E8" s="123"/>
      <c r="F8" s="119"/>
      <c r="G8" s="120"/>
      <c r="H8" s="126"/>
      <c r="I8" s="128"/>
      <c r="J8" s="123"/>
      <c r="K8" s="145"/>
      <c r="L8" s="147"/>
      <c r="M8" s="126"/>
      <c r="N8" s="126"/>
      <c r="O8" s="128"/>
      <c r="P8" s="123"/>
      <c r="Q8" s="119"/>
      <c r="R8" s="120"/>
      <c r="S8" s="126"/>
      <c r="T8" s="128"/>
      <c r="U8" s="123"/>
      <c r="V8" s="119"/>
      <c r="W8" s="120"/>
      <c r="X8" s="126"/>
      <c r="Y8" s="128"/>
      <c r="Z8" s="123"/>
      <c r="AA8" s="119"/>
      <c r="AB8" s="120"/>
      <c r="AC8" s="126"/>
      <c r="AD8" s="128"/>
      <c r="AE8" s="123"/>
      <c r="AF8" s="119"/>
      <c r="AG8" s="120"/>
      <c r="AH8" s="126"/>
      <c r="AI8" s="128"/>
      <c r="AJ8" s="123"/>
      <c r="AK8" s="119"/>
      <c r="AL8" s="120"/>
      <c r="AM8" s="126"/>
      <c r="AN8" s="120"/>
      <c r="AO8" s="123"/>
      <c r="AP8" s="119"/>
      <c r="AQ8" s="120"/>
      <c r="AR8" s="126"/>
      <c r="AS8" s="147"/>
      <c r="AT8" s="123"/>
      <c r="AU8" s="119"/>
      <c r="AV8" s="120"/>
      <c r="AW8" s="127"/>
      <c r="AX8" s="120"/>
      <c r="AY8" s="123"/>
      <c r="AZ8" s="119"/>
      <c r="BA8" s="120"/>
      <c r="BB8" s="123"/>
      <c r="BC8" s="119"/>
      <c r="BD8" s="120"/>
      <c r="BE8" s="123"/>
      <c r="BF8" s="119"/>
      <c r="BG8" s="120"/>
      <c r="BH8" s="123"/>
      <c r="BI8" s="119"/>
      <c r="BJ8" s="120"/>
      <c r="BK8" s="123"/>
      <c r="BL8" s="119"/>
      <c r="BM8" s="120"/>
      <c r="BN8" s="123"/>
      <c r="BO8" s="119"/>
      <c r="BP8" s="120"/>
      <c r="BQ8" s="123"/>
      <c r="BR8" s="119"/>
      <c r="BS8" s="120"/>
      <c r="BT8" s="126"/>
      <c r="BU8" s="120"/>
      <c r="BV8" s="123"/>
      <c r="BW8" s="119"/>
      <c r="BX8" s="120"/>
      <c r="BY8" s="123"/>
      <c r="BZ8" s="119"/>
      <c r="CA8" s="120"/>
      <c r="CB8" s="123"/>
      <c r="CC8" s="119"/>
      <c r="CD8" s="120"/>
      <c r="CE8" s="123"/>
      <c r="CF8" s="119"/>
      <c r="CG8" s="120"/>
      <c r="CH8" s="123"/>
      <c r="CI8" s="119"/>
      <c r="CJ8" s="120"/>
      <c r="CK8" s="123"/>
      <c r="CL8" s="119"/>
      <c r="CM8" s="120"/>
      <c r="CN8" s="123"/>
      <c r="CO8" s="119"/>
      <c r="CP8" s="120"/>
      <c r="CQ8" s="123"/>
      <c r="CR8" s="119"/>
      <c r="CS8" s="120"/>
      <c r="CT8" s="123"/>
      <c r="CU8" s="119"/>
      <c r="CV8" s="120"/>
      <c r="CW8" s="126"/>
      <c r="CX8" s="123"/>
      <c r="CY8" s="119"/>
      <c r="CZ8" s="120"/>
      <c r="DA8" s="123"/>
      <c r="DB8" s="119"/>
      <c r="DC8" s="120"/>
      <c r="DD8" s="123"/>
      <c r="DE8" s="119"/>
      <c r="DF8" s="120"/>
      <c r="DG8" s="123"/>
      <c r="DH8" s="119"/>
      <c r="DI8" s="120"/>
      <c r="DJ8" s="125"/>
      <c r="DK8" s="123"/>
      <c r="DL8" s="119"/>
      <c r="DM8" s="120"/>
      <c r="DN8" s="123"/>
      <c r="DO8" s="119"/>
      <c r="DP8" s="120"/>
      <c r="DQ8" s="123"/>
      <c r="DR8" s="119"/>
      <c r="DS8" s="120"/>
      <c r="DT8" s="123"/>
      <c r="DU8" s="119"/>
      <c r="DV8" s="120"/>
      <c r="DW8" s="123"/>
      <c r="DX8" s="119"/>
      <c r="DY8" s="120"/>
      <c r="DZ8" s="123"/>
      <c r="EA8" s="119"/>
      <c r="EB8" s="120"/>
      <c r="EC8" s="123"/>
      <c r="ED8" s="119"/>
      <c r="EE8" s="120"/>
      <c r="EF8" s="124"/>
      <c r="EG8" s="123"/>
      <c r="EH8" s="119"/>
      <c r="EI8" s="120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90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2" customFormat="1" ht="34.5" customHeight="1" x14ac:dyDescent="0.3">
      <c r="A10" s="32">
        <v>1</v>
      </c>
      <c r="B10" s="33" t="s">
        <v>58</v>
      </c>
      <c r="C10" s="101">
        <v>15509.075500000001</v>
      </c>
      <c r="D10" s="101">
        <v>135593.58069999999</v>
      </c>
      <c r="E10" s="115">
        <v>6029183.9069999997</v>
      </c>
      <c r="F10" s="71">
        <f t="shared" ref="F10:F14" si="0">DL10+EH10-ED10</f>
        <v>5526751.9147500005</v>
      </c>
      <c r="G10" s="114">
        <v>4234970.2588</v>
      </c>
      <c r="H10" s="71">
        <f>+G10/F10*100</f>
        <v>76.626747936659768</v>
      </c>
      <c r="I10" s="71">
        <f>G10/E10*100</f>
        <v>70.241185608604795</v>
      </c>
      <c r="J10" s="115">
        <v>529518.61199999996</v>
      </c>
      <c r="K10" s="71">
        <f>V10+AA10+AK10+AP10+AU10+AZ10+BO10+BW10+BZ10+CC10+CF10+CI10+CO10+CR10+CY10+DB10+DH10+AF10</f>
        <v>485392.06099999987</v>
      </c>
      <c r="L10" s="114">
        <v>594673.16379999998</v>
      </c>
      <c r="M10" s="71">
        <f>L10-J10</f>
        <v>65154.551800000016</v>
      </c>
      <c r="N10" s="71">
        <f>+L10/K10*100</f>
        <v>122.51398644115856</v>
      </c>
      <c r="O10" s="71">
        <f>L10/J10*100</f>
        <v>112.304487571062</v>
      </c>
      <c r="P10" s="93">
        <f t="shared" ref="P10:R14" si="1">U10+Z10+AE10</f>
        <v>91434.599999999802</v>
      </c>
      <c r="Q10" s="71">
        <f t="shared" si="1"/>
        <v>83815.049999999814</v>
      </c>
      <c r="R10" s="71">
        <f t="shared" si="1"/>
        <v>64560.550399999876</v>
      </c>
      <c r="S10" s="71">
        <f>+R10/Q10*100</f>
        <v>77.027395915172775</v>
      </c>
      <c r="T10" s="103">
        <f>R10/P10*100</f>
        <v>70.608446255575046</v>
      </c>
      <c r="U10" s="113">
        <v>17038.8</v>
      </c>
      <c r="V10" s="101">
        <f>+U10/12*11</f>
        <v>15618.899999999998</v>
      </c>
      <c r="W10" s="114">
        <v>2463.123</v>
      </c>
      <c r="X10" s="101">
        <f>+W10/V10*100</f>
        <v>15.770143864164574</v>
      </c>
      <c r="Y10" s="101">
        <f t="shared" ref="Y10:Y16" si="2">W10/U10*100</f>
        <v>14.455965208817522</v>
      </c>
      <c r="Z10" s="113">
        <v>2783.5</v>
      </c>
      <c r="AA10" s="101">
        <f t="shared" ref="AA10:AA14" si="3">+Z10/12*11</f>
        <v>2551.541666666667</v>
      </c>
      <c r="AB10" s="114">
        <v>20169.367999999999</v>
      </c>
      <c r="AC10" s="101">
        <f t="shared" ref="AC10:AC16" si="4">+AB10/AA10*100</f>
        <v>790.47770465568192</v>
      </c>
      <c r="AD10" s="101">
        <f>+AB10/Z10*100</f>
        <v>724.60456260104183</v>
      </c>
      <c r="AE10" s="102">
        <v>71612.299999999799</v>
      </c>
      <c r="AF10" s="101">
        <f t="shared" ref="AF10:AF14" si="5">+AE10/12*11</f>
        <v>65644.608333333148</v>
      </c>
      <c r="AG10" s="101">
        <v>41928.059399999882</v>
      </c>
      <c r="AH10" s="101">
        <f>+AG10/AF10*100</f>
        <v>63.871291892086091</v>
      </c>
      <c r="AI10" s="101">
        <f>AG10/AE10*100</f>
        <v>58.548684234412242</v>
      </c>
      <c r="AJ10" s="113">
        <v>190281.4</v>
      </c>
      <c r="AK10" s="101">
        <f t="shared" ref="AK10:AK14" si="6">+AJ10/12*11</f>
        <v>174424.61666666667</v>
      </c>
      <c r="AL10" s="114">
        <v>183657.05100000001</v>
      </c>
      <c r="AM10" s="101">
        <f>+AL10/AK10*100</f>
        <v>105.29307990452801</v>
      </c>
      <c r="AN10" s="101">
        <f>AL10/AJ10*100</f>
        <v>96.518656579150672</v>
      </c>
      <c r="AO10" s="113">
        <v>6474</v>
      </c>
      <c r="AP10" s="101">
        <f t="shared" ref="AP10:AP14" si="7">+AO10/12*11</f>
        <v>5934.5</v>
      </c>
      <c r="AQ10" s="114">
        <v>6952.8239999999996</v>
      </c>
      <c r="AR10" s="101">
        <f>+AQ10/AP10*100</f>
        <v>117.15939000758277</v>
      </c>
      <c r="AS10" s="101">
        <f>AQ10/AO10*100</f>
        <v>107.39610750695088</v>
      </c>
      <c r="AT10" s="113">
        <v>7600</v>
      </c>
      <c r="AU10" s="101">
        <f t="shared" ref="AU10:AU14" si="8">+AT10/12*11</f>
        <v>6966.666666666667</v>
      </c>
      <c r="AV10" s="114">
        <v>9100.1</v>
      </c>
      <c r="AW10" s="101">
        <f>+AV10/AU10*100</f>
        <v>130.62344497607657</v>
      </c>
      <c r="AX10" s="101">
        <f>AV10/AT10*100</f>
        <v>119.73815789473686</v>
      </c>
      <c r="AY10" s="102">
        <v>0</v>
      </c>
      <c r="AZ10" s="101">
        <f t="shared" ref="AZ10:AZ14" si="9">+AY10/12*11</f>
        <v>0</v>
      </c>
      <c r="BA10" s="101">
        <v>0</v>
      </c>
      <c r="BB10" s="102">
        <v>0</v>
      </c>
      <c r="BC10" s="101">
        <f t="shared" ref="BC10:BC14" si="10">+BB10/12*11</f>
        <v>0</v>
      </c>
      <c r="BD10" s="101">
        <v>0</v>
      </c>
      <c r="BE10" s="113">
        <v>2167590.9950000001</v>
      </c>
      <c r="BF10" s="101">
        <f t="shared" ref="BF10:BF14" si="11">+BE10/12*11</f>
        <v>1986958.4120833334</v>
      </c>
      <c r="BG10" s="114">
        <v>2167590.9950000001</v>
      </c>
      <c r="BH10" s="115">
        <v>3703.9</v>
      </c>
      <c r="BI10" s="101">
        <f t="shared" ref="BI10:BI14" si="12">+BH10/12*11</f>
        <v>3395.2416666666668</v>
      </c>
      <c r="BJ10" s="114">
        <v>3049.9</v>
      </c>
      <c r="BK10" s="102">
        <v>0</v>
      </c>
      <c r="BL10" s="101">
        <f t="shared" ref="BL10:BL14" si="13">+BK10/12*11</f>
        <v>0</v>
      </c>
      <c r="BM10" s="101">
        <v>0</v>
      </c>
      <c r="BN10" s="102">
        <v>0</v>
      </c>
      <c r="BO10" s="101">
        <f t="shared" ref="BO10:BO14" si="14">+BN10/12*11</f>
        <v>0</v>
      </c>
      <c r="BP10" s="101">
        <v>0</v>
      </c>
      <c r="BQ10" s="115">
        <v>170166.9</v>
      </c>
      <c r="BR10" s="101">
        <f t="shared" ref="BR10:BR14" si="15">BW10+BZ10+CC10+CF10</f>
        <v>155986.32500000001</v>
      </c>
      <c r="BS10" s="114">
        <v>165601.5925</v>
      </c>
      <c r="BT10" s="101">
        <f>+BS10/BR10*100</f>
        <v>106.16417336583832</v>
      </c>
      <c r="BU10" s="101">
        <f>BS10/BQ10*100</f>
        <v>97.317158918685138</v>
      </c>
      <c r="BV10" s="115">
        <v>108156.5</v>
      </c>
      <c r="BW10" s="101">
        <f t="shared" ref="BW10:BW14" si="16">+BV10/12*11</f>
        <v>99143.458333333328</v>
      </c>
      <c r="BX10" s="114">
        <v>91980.005499999999</v>
      </c>
      <c r="BY10" s="115">
        <v>36486.400000000001</v>
      </c>
      <c r="BZ10" s="101">
        <f t="shared" ref="BZ10:BZ14" si="17">+BY10/12*11</f>
        <v>33445.866666666669</v>
      </c>
      <c r="CA10" s="114">
        <v>43898.470999999998</v>
      </c>
      <c r="CB10" s="115">
        <v>0</v>
      </c>
      <c r="CC10" s="101">
        <f t="shared" ref="CC10:CC14" si="18">+CB10/12*11</f>
        <v>0</v>
      </c>
      <c r="CD10" s="114">
        <v>0</v>
      </c>
      <c r="CE10" s="115">
        <v>25524</v>
      </c>
      <c r="CF10" s="101">
        <f t="shared" ref="CF10:CF14" si="19">+CE10/12*11</f>
        <v>23397</v>
      </c>
      <c r="CG10" s="114">
        <v>29723.116000000002</v>
      </c>
      <c r="CH10" s="102">
        <v>0</v>
      </c>
      <c r="CI10" s="101">
        <f t="shared" ref="CI10:CI14" si="20">+CH10/12*11</f>
        <v>0</v>
      </c>
      <c r="CJ10" s="101">
        <v>0</v>
      </c>
      <c r="CK10" s="115">
        <v>2227.1999999999998</v>
      </c>
      <c r="CL10" s="101">
        <f t="shared" ref="CL10:CL14" si="21">+CK10/12*11</f>
        <v>2041.6</v>
      </c>
      <c r="CM10" s="114">
        <v>2227.1999999999998</v>
      </c>
      <c r="CN10" s="102">
        <v>0</v>
      </c>
      <c r="CO10" s="101">
        <f>+CN10/12*11</f>
        <v>0</v>
      </c>
      <c r="CP10" s="114">
        <v>0</v>
      </c>
      <c r="CQ10" s="115">
        <v>50015.4</v>
      </c>
      <c r="CR10" s="101">
        <f t="shared" ref="CR10:CR14" si="22">+CQ10/12*11</f>
        <v>45847.45</v>
      </c>
      <c r="CS10" s="114">
        <v>87201.040500000003</v>
      </c>
      <c r="CT10" s="115">
        <v>28165.4</v>
      </c>
      <c r="CU10" s="101">
        <f t="shared" ref="CU10:CU14" si="23">+CT10/12*11</f>
        <v>25818.283333333333</v>
      </c>
      <c r="CV10" s="114">
        <v>65752.070500000002</v>
      </c>
      <c r="CW10" s="101">
        <f>+CV10/CU10*100</f>
        <v>254.67251114681653</v>
      </c>
      <c r="CX10" s="115">
        <v>0</v>
      </c>
      <c r="CY10" s="101">
        <f t="shared" ref="CY10:CY14" si="24">+CX10/12*11</f>
        <v>0</v>
      </c>
      <c r="CZ10" s="114">
        <v>6521.7139999999999</v>
      </c>
      <c r="DA10" s="115">
        <v>0</v>
      </c>
      <c r="DB10" s="101">
        <f t="shared" ref="DB10:DB14" si="25">+DA10/12*11</f>
        <v>0</v>
      </c>
      <c r="DC10" s="114">
        <v>6521.7139999999999</v>
      </c>
      <c r="DD10" s="93">
        <v>0</v>
      </c>
      <c r="DE10" s="101">
        <f t="shared" ref="DE10:DE14" si="26">+DD10/12*11</f>
        <v>0</v>
      </c>
      <c r="DF10" s="101">
        <v>0</v>
      </c>
      <c r="DG10" s="115">
        <v>13546.312</v>
      </c>
      <c r="DH10" s="101">
        <f t="shared" ref="DH10:DH14" si="27">+DG10/12*11</f>
        <v>12417.452666666666</v>
      </c>
      <c r="DI10" s="114">
        <v>46502.776899999997</v>
      </c>
      <c r="DJ10" s="101">
        <v>0</v>
      </c>
      <c r="DK10" s="115">
        <v>2703040.7069999999</v>
      </c>
      <c r="DL10" s="101">
        <f>V10+AA10+AK10+AP10+AU10+AZ10+BC10+BF10+BI10+BL10+BO10+BW10+BZ10+CC10+CF10+CI10+CL10+CO10+CR10+CY10+DB10+DE10+DH10+AF10</f>
        <v>2477787.3147500004</v>
      </c>
      <c r="DM10" s="114">
        <v>2767541.2588</v>
      </c>
      <c r="DN10" s="102">
        <v>50000</v>
      </c>
      <c r="DO10" s="101">
        <f t="shared" ref="DO10:DO14" si="28">+DN10/12*11</f>
        <v>45833.333333333336</v>
      </c>
      <c r="DP10" s="114">
        <v>250</v>
      </c>
      <c r="DQ10" s="115">
        <v>3276143.2</v>
      </c>
      <c r="DR10" s="101">
        <f t="shared" ref="DR10:DR14" si="29">+DQ10/12*11</f>
        <v>3003131.2666666666</v>
      </c>
      <c r="DS10" s="114">
        <v>1467179</v>
      </c>
      <c r="DT10" s="102">
        <v>0</v>
      </c>
      <c r="DU10" s="101">
        <f t="shared" ref="DU10:DU14" si="30">+DT10/12*11</f>
        <v>0</v>
      </c>
      <c r="DV10" s="101">
        <v>0</v>
      </c>
      <c r="DW10" s="102">
        <v>0</v>
      </c>
      <c r="DX10" s="101">
        <f t="shared" ref="DX10:DX14" si="31">+DW10/12*11</f>
        <v>0</v>
      </c>
      <c r="DY10" s="114">
        <v>0</v>
      </c>
      <c r="DZ10" s="102">
        <v>0</v>
      </c>
      <c r="EA10" s="101">
        <f t="shared" ref="EA10:EA14" si="32">+DZ10/12*11</f>
        <v>0</v>
      </c>
      <c r="EB10" s="101">
        <v>0</v>
      </c>
      <c r="EC10" s="115">
        <v>752585.2</v>
      </c>
      <c r="ED10" s="101">
        <f t="shared" ref="ED10:ED14" si="33">+EC10/12*11</f>
        <v>689869.7666666666</v>
      </c>
      <c r="EE10" s="114">
        <v>525000</v>
      </c>
      <c r="EF10" s="101">
        <v>0</v>
      </c>
      <c r="EG10" s="115">
        <v>4078728.4</v>
      </c>
      <c r="EH10" s="101">
        <f t="shared" ref="EH10:EH14" si="34">DO10+DR10+DU10+DX10+EA10+ED10</f>
        <v>3738834.3666666667</v>
      </c>
      <c r="EI10" s="114">
        <v>1992429</v>
      </c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</row>
    <row r="11" spans="1:255" s="42" customFormat="1" ht="34.5" customHeight="1" x14ac:dyDescent="0.3">
      <c r="A11" s="32">
        <v>2</v>
      </c>
      <c r="B11" s="33" t="s">
        <v>59</v>
      </c>
      <c r="C11" s="101">
        <v>37895.657299999999</v>
      </c>
      <c r="D11" s="101">
        <v>223769.28570000001</v>
      </c>
      <c r="E11" s="115">
        <v>3415969.8990000002</v>
      </c>
      <c r="F11" s="71">
        <f t="shared" si="0"/>
        <v>3131305.7407500003</v>
      </c>
      <c r="G11" s="114">
        <v>3372256.656</v>
      </c>
      <c r="H11" s="71">
        <f t="shared" ref="H11:H16" si="35">+G11/F11*100</f>
        <v>107.69490222926261</v>
      </c>
      <c r="I11" s="71">
        <f>G11/E11*100</f>
        <v>98.720327043490713</v>
      </c>
      <c r="J11" s="115">
        <v>859161.495</v>
      </c>
      <c r="K11" s="71">
        <f>V11+AA11+AK11+AP11+AU11+AZ11+BO11+BW11+BZ11+CC11+CF11+CI11+CO11+CR11+CY11+DB11+DH11+AF11</f>
        <v>787564.7037500001</v>
      </c>
      <c r="L11" s="114">
        <v>863030.54599999997</v>
      </c>
      <c r="M11" s="71">
        <f>L11-J11</f>
        <v>3869.0509999999776</v>
      </c>
      <c r="N11" s="71">
        <f>+L11/K11*100</f>
        <v>109.58217679013143</v>
      </c>
      <c r="O11" s="71">
        <f>L11/J11*100</f>
        <v>100.45032872428716</v>
      </c>
      <c r="P11" s="93">
        <f t="shared" si="1"/>
        <v>153870.40000000002</v>
      </c>
      <c r="Q11" s="71">
        <f t="shared" si="1"/>
        <v>141047.86666666667</v>
      </c>
      <c r="R11" s="71">
        <f t="shared" si="1"/>
        <v>99385.464900000472</v>
      </c>
      <c r="S11" s="71">
        <f t="shared" ref="S11:S16" si="36">+R11/Q11*100</f>
        <v>70.462224809733954</v>
      </c>
      <c r="T11" s="103">
        <f>R11/P11*100</f>
        <v>64.590372742256122</v>
      </c>
      <c r="U11" s="113">
        <v>15489.9</v>
      </c>
      <c r="V11" s="101">
        <f t="shared" ref="V11:V14" si="37">+U11/12*11</f>
        <v>14199.075000000001</v>
      </c>
      <c r="W11" s="114">
        <v>9198.6895999999997</v>
      </c>
      <c r="X11" s="101">
        <f t="shared" ref="X11:X16" si="38">+W11/V11*100</f>
        <v>64.78372429189929</v>
      </c>
      <c r="Y11" s="101">
        <f t="shared" si="2"/>
        <v>59.385080600907692</v>
      </c>
      <c r="Z11" s="113">
        <v>35169.9</v>
      </c>
      <c r="AA11" s="101">
        <f t="shared" si="3"/>
        <v>32239.075000000004</v>
      </c>
      <c r="AB11" s="114">
        <v>38761.4548</v>
      </c>
      <c r="AC11" s="101">
        <f t="shared" si="4"/>
        <v>120.23128703289407</v>
      </c>
      <c r="AD11" s="101">
        <f t="shared" ref="AD11:AD16" si="39">+AB11/Z11*100</f>
        <v>110.21201311348625</v>
      </c>
      <c r="AE11" s="102">
        <v>103210.6</v>
      </c>
      <c r="AF11" s="101">
        <f t="shared" si="5"/>
        <v>94609.71666666666</v>
      </c>
      <c r="AG11" s="101">
        <v>51425.320500000475</v>
      </c>
      <c r="AH11" s="101">
        <f>+AG11/AF11*100</f>
        <v>54.355220913708621</v>
      </c>
      <c r="AI11" s="101">
        <f>AG11/AE11*100</f>
        <v>49.825619170899571</v>
      </c>
      <c r="AJ11" s="113">
        <v>391343.6</v>
      </c>
      <c r="AK11" s="101">
        <f t="shared" si="6"/>
        <v>358731.6333333333</v>
      </c>
      <c r="AL11" s="114">
        <v>350929.79249999998</v>
      </c>
      <c r="AM11" s="101">
        <f>+AL11/AK11*100</f>
        <v>97.825159504100981</v>
      </c>
      <c r="AN11" s="101">
        <f>AL11/AJ11*100</f>
        <v>89.673062878759225</v>
      </c>
      <c r="AO11" s="113">
        <v>8600</v>
      </c>
      <c r="AP11" s="101">
        <f t="shared" si="7"/>
        <v>7883.333333333333</v>
      </c>
      <c r="AQ11" s="114">
        <v>10244.7333</v>
      </c>
      <c r="AR11" s="101">
        <f>+AQ11/AP11*100</f>
        <v>129.954333615222</v>
      </c>
      <c r="AS11" s="101">
        <f>AQ11/AO11*100</f>
        <v>119.12480581395349</v>
      </c>
      <c r="AT11" s="113">
        <v>14000</v>
      </c>
      <c r="AU11" s="101">
        <f t="shared" si="8"/>
        <v>12833.333333333334</v>
      </c>
      <c r="AV11" s="114">
        <v>14836.25</v>
      </c>
      <c r="AW11" s="101">
        <f>+AV11/AU11*100</f>
        <v>115.60714285714285</v>
      </c>
      <c r="AX11" s="101">
        <f>AV11/AT11*100</f>
        <v>105.97321428571429</v>
      </c>
      <c r="AY11" s="102">
        <v>0</v>
      </c>
      <c r="AZ11" s="101">
        <f t="shared" si="9"/>
        <v>0</v>
      </c>
      <c r="BA11" s="101">
        <v>0</v>
      </c>
      <c r="BB11" s="102">
        <v>0</v>
      </c>
      <c r="BC11" s="101">
        <f t="shared" si="10"/>
        <v>0</v>
      </c>
      <c r="BD11" s="101">
        <v>0</v>
      </c>
      <c r="BE11" s="113">
        <v>1819359.7</v>
      </c>
      <c r="BF11" s="101">
        <f t="shared" si="11"/>
        <v>1667746.3916666666</v>
      </c>
      <c r="BG11" s="114">
        <v>1820393.2949999999</v>
      </c>
      <c r="BH11" s="115">
        <v>10374.9</v>
      </c>
      <c r="BI11" s="101">
        <f t="shared" si="12"/>
        <v>9510.3249999999989</v>
      </c>
      <c r="BJ11" s="114">
        <v>9804.9</v>
      </c>
      <c r="BK11" s="102">
        <v>0</v>
      </c>
      <c r="BL11" s="101">
        <f t="shared" si="13"/>
        <v>0</v>
      </c>
      <c r="BM11" s="101">
        <v>0</v>
      </c>
      <c r="BN11" s="102">
        <v>0</v>
      </c>
      <c r="BO11" s="101">
        <f t="shared" si="14"/>
        <v>0</v>
      </c>
      <c r="BP11" s="101">
        <v>0</v>
      </c>
      <c r="BQ11" s="115">
        <v>50009.4</v>
      </c>
      <c r="BR11" s="101">
        <f t="shared" si="15"/>
        <v>45841.95</v>
      </c>
      <c r="BS11" s="114">
        <v>54902.512999999999</v>
      </c>
      <c r="BT11" s="101">
        <f t="shared" ref="BT11:BT16" si="40">+BS11/BR11*100</f>
        <v>119.76478531127057</v>
      </c>
      <c r="BU11" s="101">
        <f>BS11/BQ11*100</f>
        <v>109.78438653533135</v>
      </c>
      <c r="BV11" s="115">
        <v>36432.5</v>
      </c>
      <c r="BW11" s="101">
        <f t="shared" si="16"/>
        <v>33396.458333333328</v>
      </c>
      <c r="BX11" s="114">
        <v>29574.786</v>
      </c>
      <c r="BY11" s="115">
        <v>8818.1</v>
      </c>
      <c r="BZ11" s="101">
        <f t="shared" si="17"/>
        <v>8083.2583333333332</v>
      </c>
      <c r="CA11" s="114">
        <v>11925.273999999999</v>
      </c>
      <c r="CB11" s="115">
        <v>2000</v>
      </c>
      <c r="CC11" s="101">
        <f t="shared" si="18"/>
        <v>1833.3333333333333</v>
      </c>
      <c r="CD11" s="114">
        <v>2289.7530000000002</v>
      </c>
      <c r="CE11" s="115">
        <v>2758.8</v>
      </c>
      <c r="CF11" s="101">
        <f t="shared" si="19"/>
        <v>2528.9</v>
      </c>
      <c r="CG11" s="114">
        <v>11112.7</v>
      </c>
      <c r="CH11" s="102">
        <v>0</v>
      </c>
      <c r="CI11" s="101">
        <f t="shared" si="20"/>
        <v>0</v>
      </c>
      <c r="CJ11" s="101">
        <v>0</v>
      </c>
      <c r="CK11" s="115">
        <v>4454.3999999999996</v>
      </c>
      <c r="CL11" s="101">
        <f t="shared" si="21"/>
        <v>4083.2</v>
      </c>
      <c r="CM11" s="114">
        <v>4454.3999999999996</v>
      </c>
      <c r="CN11" s="102">
        <v>0</v>
      </c>
      <c r="CO11" s="101">
        <f>+CN11/12*11</f>
        <v>0</v>
      </c>
      <c r="CP11" s="114">
        <v>0</v>
      </c>
      <c r="CQ11" s="115">
        <v>194247.9</v>
      </c>
      <c r="CR11" s="101">
        <f t="shared" si="22"/>
        <v>178060.57499999998</v>
      </c>
      <c r="CS11" s="114">
        <v>186126.88250000001</v>
      </c>
      <c r="CT11" s="115">
        <v>70137.899999999994</v>
      </c>
      <c r="CU11" s="101">
        <f t="shared" si="23"/>
        <v>64293.074999999997</v>
      </c>
      <c r="CV11" s="114">
        <v>64041.811500000003</v>
      </c>
      <c r="CW11" s="101">
        <f t="shared" ref="CW11:CW16" si="41">+CV11/CU11*100</f>
        <v>99.609190414364235</v>
      </c>
      <c r="CX11" s="115">
        <v>8000</v>
      </c>
      <c r="CY11" s="101">
        <f t="shared" si="24"/>
        <v>7333.333333333333</v>
      </c>
      <c r="CZ11" s="114">
        <v>9466.9950000000008</v>
      </c>
      <c r="DA11" s="115">
        <v>1100</v>
      </c>
      <c r="DB11" s="101">
        <f t="shared" si="25"/>
        <v>1008.3333333333334</v>
      </c>
      <c r="DC11" s="114">
        <v>9466.9950000000008</v>
      </c>
      <c r="DD11" s="93">
        <v>4462</v>
      </c>
      <c r="DE11" s="101">
        <f t="shared" si="26"/>
        <v>4090.1666666666665</v>
      </c>
      <c r="DF11" s="101">
        <v>3814</v>
      </c>
      <c r="DG11" s="115">
        <v>37990.195</v>
      </c>
      <c r="DH11" s="101">
        <f t="shared" si="27"/>
        <v>34824.345416666663</v>
      </c>
      <c r="DI11" s="114">
        <v>94436.031199999998</v>
      </c>
      <c r="DJ11" s="101">
        <v>0</v>
      </c>
      <c r="DK11" s="115">
        <v>2697812.4950000001</v>
      </c>
      <c r="DL11" s="101">
        <f>V11+AA11+AK11+AP11+AU11+AZ11+BC11+BF11+BI11+BL11+BO11+BW11+BZ11+CC11+CF11+CI11+CL11+CO11+CR11+CY11+DB11+DE11+DH11+AF11</f>
        <v>2472994.7870833338</v>
      </c>
      <c r="DM11" s="114">
        <v>2701497.1409999998</v>
      </c>
      <c r="DN11" s="102">
        <v>0</v>
      </c>
      <c r="DO11" s="101">
        <f t="shared" si="28"/>
        <v>0</v>
      </c>
      <c r="DP11" s="114">
        <v>0</v>
      </c>
      <c r="DQ11" s="115">
        <v>714707.40399999998</v>
      </c>
      <c r="DR11" s="101">
        <f t="shared" si="29"/>
        <v>655148.45366666664</v>
      </c>
      <c r="DS11" s="114">
        <v>667493.09</v>
      </c>
      <c r="DT11" s="102">
        <v>0</v>
      </c>
      <c r="DU11" s="101">
        <f t="shared" si="30"/>
        <v>0</v>
      </c>
      <c r="DV11" s="101">
        <v>0</v>
      </c>
      <c r="DW11" s="102">
        <v>3450</v>
      </c>
      <c r="DX11" s="101">
        <f t="shared" si="31"/>
        <v>3162.5</v>
      </c>
      <c r="DY11" s="114">
        <v>3266.4250000000002</v>
      </c>
      <c r="DZ11" s="102">
        <v>0</v>
      </c>
      <c r="EA11" s="101">
        <f t="shared" si="32"/>
        <v>0</v>
      </c>
      <c r="EB11" s="101">
        <v>0</v>
      </c>
      <c r="EC11" s="115">
        <v>792300</v>
      </c>
      <c r="ED11" s="101">
        <f t="shared" si="33"/>
        <v>726275</v>
      </c>
      <c r="EE11" s="114">
        <v>618527.59640000004</v>
      </c>
      <c r="EF11" s="101">
        <v>0</v>
      </c>
      <c r="EG11" s="115">
        <v>1510457.4040000001</v>
      </c>
      <c r="EH11" s="101">
        <f t="shared" si="34"/>
        <v>1384585.9536666665</v>
      </c>
      <c r="EI11" s="114">
        <v>1289287.1114000001</v>
      </c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</row>
    <row r="12" spans="1:255" s="42" customFormat="1" ht="34.5" customHeight="1" x14ac:dyDescent="0.3">
      <c r="A12" s="32">
        <v>3</v>
      </c>
      <c r="B12" s="33" t="s">
        <v>60</v>
      </c>
      <c r="C12" s="101">
        <v>7520.6185999999998</v>
      </c>
      <c r="D12" s="101">
        <v>13290.369699999999</v>
      </c>
      <c r="E12" s="115">
        <v>1281340.4850000001</v>
      </c>
      <c r="F12" s="71">
        <f t="shared" si="0"/>
        <v>1174562.1112499998</v>
      </c>
      <c r="G12" s="114">
        <v>1307546.7601000001</v>
      </c>
      <c r="H12" s="71">
        <f t="shared" si="35"/>
        <v>111.3220618625672</v>
      </c>
      <c r="I12" s="71">
        <f>G12/E12*100</f>
        <v>102.04522337401991</v>
      </c>
      <c r="J12" s="115">
        <v>289970.05499999999</v>
      </c>
      <c r="K12" s="71">
        <f>V12+AA12+AK12+AP12+AU12+AZ12+BO12+BW12+BZ12+CC12+CF12+CI12+CO12+CR12+CY12+DB12+DH12+AF12</f>
        <v>265805.88375000004</v>
      </c>
      <c r="L12" s="114">
        <v>299129.03009999997</v>
      </c>
      <c r="M12" s="71">
        <f>L12-J12</f>
        <v>9158.9750999999815</v>
      </c>
      <c r="N12" s="71">
        <f>+L12/K12*100</f>
        <v>112.53664737585025</v>
      </c>
      <c r="O12" s="71">
        <f>L12/J12*100</f>
        <v>103.15859342786273</v>
      </c>
      <c r="P12" s="93">
        <f t="shared" si="1"/>
        <v>40877</v>
      </c>
      <c r="Q12" s="71">
        <f t="shared" si="1"/>
        <v>37470.583333333336</v>
      </c>
      <c r="R12" s="71">
        <f t="shared" si="1"/>
        <v>36501.90180000008</v>
      </c>
      <c r="S12" s="71">
        <f t="shared" si="36"/>
        <v>97.414821315387613</v>
      </c>
      <c r="T12" s="103">
        <f>R12/P12*100</f>
        <v>89.296919539105318</v>
      </c>
      <c r="U12" s="113">
        <v>107</v>
      </c>
      <c r="V12" s="101">
        <f t="shared" si="37"/>
        <v>98.083333333333329</v>
      </c>
      <c r="W12" s="114">
        <v>8.6959999999999997</v>
      </c>
      <c r="X12" s="101">
        <f t="shared" si="38"/>
        <v>8.8659303313508921</v>
      </c>
      <c r="Y12" s="101">
        <f t="shared" si="2"/>
        <v>8.1271028037383175</v>
      </c>
      <c r="Z12" s="113">
        <v>8660</v>
      </c>
      <c r="AA12" s="101">
        <f t="shared" si="3"/>
        <v>7938.333333333333</v>
      </c>
      <c r="AB12" s="114">
        <v>9878.5030000000006</v>
      </c>
      <c r="AC12" s="101">
        <f t="shared" si="4"/>
        <v>124.44051648120933</v>
      </c>
      <c r="AD12" s="101">
        <f t="shared" si="39"/>
        <v>114.07047344110855</v>
      </c>
      <c r="AE12" s="102">
        <v>32110</v>
      </c>
      <c r="AF12" s="101">
        <f t="shared" si="5"/>
        <v>29434.166666666668</v>
      </c>
      <c r="AG12" s="101">
        <v>26614.702800000079</v>
      </c>
      <c r="AH12" s="101">
        <f>+AG12/AF12*100</f>
        <v>90.421118767872059</v>
      </c>
      <c r="AI12" s="101">
        <f>AG12/AE12*100</f>
        <v>82.886025537216071</v>
      </c>
      <c r="AJ12" s="113">
        <v>60182</v>
      </c>
      <c r="AK12" s="101">
        <f t="shared" si="6"/>
        <v>55166.833333333336</v>
      </c>
      <c r="AL12" s="114">
        <v>68752.984800000006</v>
      </c>
      <c r="AM12" s="101">
        <f>+AL12/AK12*100</f>
        <v>124.62739049126741</v>
      </c>
      <c r="AN12" s="101">
        <f>AL12/AJ12*100</f>
        <v>114.24177461699512</v>
      </c>
      <c r="AO12" s="113">
        <v>4898.3999999999996</v>
      </c>
      <c r="AP12" s="101">
        <f t="shared" si="7"/>
        <v>4490.2</v>
      </c>
      <c r="AQ12" s="114">
        <v>8679.7000000000007</v>
      </c>
      <c r="AR12" s="101">
        <f>+AQ12/AP12*100</f>
        <v>193.303193621665</v>
      </c>
      <c r="AS12" s="101">
        <f>AQ12/AO12*100</f>
        <v>177.1945941531929</v>
      </c>
      <c r="AT12" s="113">
        <v>600</v>
      </c>
      <c r="AU12" s="101">
        <f t="shared" si="8"/>
        <v>550</v>
      </c>
      <c r="AV12" s="114">
        <v>1231.4000000000001</v>
      </c>
      <c r="AW12" s="101">
        <f>+AV12/AU12*100</f>
        <v>223.8909090909091</v>
      </c>
      <c r="AX12" s="101">
        <f>AV12/AT12*100</f>
        <v>205.23333333333335</v>
      </c>
      <c r="AY12" s="102">
        <v>0</v>
      </c>
      <c r="AZ12" s="101">
        <f t="shared" si="9"/>
        <v>0</v>
      </c>
      <c r="BA12" s="101">
        <v>0</v>
      </c>
      <c r="BB12" s="102">
        <v>0</v>
      </c>
      <c r="BC12" s="101">
        <f t="shared" si="10"/>
        <v>0</v>
      </c>
      <c r="BD12" s="101">
        <v>0</v>
      </c>
      <c r="BE12" s="113">
        <v>711523.4</v>
      </c>
      <c r="BF12" s="101">
        <f t="shared" si="11"/>
        <v>652229.78333333333</v>
      </c>
      <c r="BG12" s="114">
        <v>711523.4</v>
      </c>
      <c r="BH12" s="115">
        <v>1089</v>
      </c>
      <c r="BI12" s="101">
        <f t="shared" si="12"/>
        <v>998.25</v>
      </c>
      <c r="BJ12" s="114">
        <v>1089.4000000000001</v>
      </c>
      <c r="BK12" s="102">
        <v>0</v>
      </c>
      <c r="BL12" s="101">
        <f t="shared" si="13"/>
        <v>0</v>
      </c>
      <c r="BM12" s="101">
        <v>0</v>
      </c>
      <c r="BN12" s="102">
        <v>0</v>
      </c>
      <c r="BO12" s="101">
        <f t="shared" si="14"/>
        <v>0</v>
      </c>
      <c r="BP12" s="101">
        <v>0</v>
      </c>
      <c r="BQ12" s="115">
        <v>68748</v>
      </c>
      <c r="BR12" s="101">
        <f t="shared" si="15"/>
        <v>63019</v>
      </c>
      <c r="BS12" s="114">
        <v>56424.594599999997</v>
      </c>
      <c r="BT12" s="101">
        <f t="shared" si="40"/>
        <v>89.535845697329378</v>
      </c>
      <c r="BU12" s="101">
        <f>BS12/BQ12*100</f>
        <v>82.074525222551927</v>
      </c>
      <c r="BV12" s="115">
        <v>63748</v>
      </c>
      <c r="BW12" s="101">
        <f t="shared" si="16"/>
        <v>58435.666666666664</v>
      </c>
      <c r="BX12" s="114">
        <v>52687.248</v>
      </c>
      <c r="BY12" s="115">
        <v>0</v>
      </c>
      <c r="BZ12" s="101">
        <f t="shared" si="17"/>
        <v>0</v>
      </c>
      <c r="CA12" s="114">
        <v>0</v>
      </c>
      <c r="CB12" s="115">
        <v>0</v>
      </c>
      <c r="CC12" s="101">
        <f t="shared" si="18"/>
        <v>0</v>
      </c>
      <c r="CD12" s="114">
        <v>0</v>
      </c>
      <c r="CE12" s="115">
        <v>5000</v>
      </c>
      <c r="CF12" s="101">
        <f t="shared" si="19"/>
        <v>4583.3333333333339</v>
      </c>
      <c r="CG12" s="114">
        <v>3737.3465999999999</v>
      </c>
      <c r="CH12" s="102">
        <v>0</v>
      </c>
      <c r="CI12" s="101">
        <f t="shared" si="20"/>
        <v>0</v>
      </c>
      <c r="CJ12" s="101">
        <v>0</v>
      </c>
      <c r="CK12" s="115">
        <v>1999</v>
      </c>
      <c r="CL12" s="101">
        <f t="shared" si="21"/>
        <v>1832.4166666666667</v>
      </c>
      <c r="CM12" s="114">
        <v>1999</v>
      </c>
      <c r="CN12" s="102">
        <v>0</v>
      </c>
      <c r="CO12" s="101">
        <f>+CN12/12*11</f>
        <v>0</v>
      </c>
      <c r="CP12" s="114">
        <v>0</v>
      </c>
      <c r="CQ12" s="115">
        <v>45573</v>
      </c>
      <c r="CR12" s="101">
        <f t="shared" si="22"/>
        <v>41775.25</v>
      </c>
      <c r="CS12" s="114">
        <v>46967.599000000002</v>
      </c>
      <c r="CT12" s="115">
        <v>19150</v>
      </c>
      <c r="CU12" s="101">
        <f t="shared" si="23"/>
        <v>17554.166666666664</v>
      </c>
      <c r="CV12" s="114">
        <v>21389.098999999998</v>
      </c>
      <c r="CW12" s="101">
        <f t="shared" si="41"/>
        <v>121.84627961072871</v>
      </c>
      <c r="CX12" s="115">
        <v>0</v>
      </c>
      <c r="CY12" s="101">
        <f t="shared" si="24"/>
        <v>0</v>
      </c>
      <c r="CZ12" s="114">
        <v>362.89</v>
      </c>
      <c r="DA12" s="115">
        <v>1000</v>
      </c>
      <c r="DB12" s="101">
        <f t="shared" si="25"/>
        <v>916.66666666666663</v>
      </c>
      <c r="DC12" s="114">
        <v>362.89</v>
      </c>
      <c r="DD12" s="93">
        <v>20000</v>
      </c>
      <c r="DE12" s="101">
        <f t="shared" si="26"/>
        <v>18333.333333333336</v>
      </c>
      <c r="DF12" s="101">
        <v>0</v>
      </c>
      <c r="DG12" s="115">
        <v>68091.654999999999</v>
      </c>
      <c r="DH12" s="101">
        <f t="shared" si="27"/>
        <v>62417.350416666668</v>
      </c>
      <c r="DI12" s="114">
        <v>72709.254199999996</v>
      </c>
      <c r="DJ12" s="101">
        <v>0</v>
      </c>
      <c r="DK12" s="115">
        <v>1024581.455</v>
      </c>
      <c r="DL12" s="101">
        <f>V12+AA12+AK12+AP12+AU12+AZ12+BC12+BF12+BI12+BL12+BO12+BW12+BZ12+CC12+CF12+CI12+CL12+CO12+CR12+CY12+DB12+DE12+DH12+AF12</f>
        <v>939199.66708333325</v>
      </c>
      <c r="DM12" s="114">
        <v>1013740.8301</v>
      </c>
      <c r="DN12" s="102">
        <v>0</v>
      </c>
      <c r="DO12" s="101">
        <f t="shared" si="28"/>
        <v>0</v>
      </c>
      <c r="DP12" s="114">
        <v>0</v>
      </c>
      <c r="DQ12" s="115">
        <v>256759.03</v>
      </c>
      <c r="DR12" s="101">
        <f t="shared" si="29"/>
        <v>235362.44416666668</v>
      </c>
      <c r="DS12" s="114">
        <v>293805.93</v>
      </c>
      <c r="DT12" s="102">
        <v>0</v>
      </c>
      <c r="DU12" s="101">
        <f t="shared" si="30"/>
        <v>0</v>
      </c>
      <c r="DV12" s="101">
        <v>0</v>
      </c>
      <c r="DW12" s="102">
        <v>0</v>
      </c>
      <c r="DX12" s="101">
        <f t="shared" si="31"/>
        <v>0</v>
      </c>
      <c r="DY12" s="114">
        <v>0</v>
      </c>
      <c r="DZ12" s="102">
        <v>0</v>
      </c>
      <c r="EA12" s="101">
        <f t="shared" si="32"/>
        <v>0</v>
      </c>
      <c r="EB12" s="101">
        <v>0</v>
      </c>
      <c r="EC12" s="115">
        <v>244041.95809999999</v>
      </c>
      <c r="ED12" s="101">
        <f t="shared" si="33"/>
        <v>223705.12825833331</v>
      </c>
      <c r="EE12" s="114">
        <v>236305</v>
      </c>
      <c r="EF12" s="101">
        <v>0</v>
      </c>
      <c r="EG12" s="115">
        <v>500800.98810000002</v>
      </c>
      <c r="EH12" s="101">
        <f t="shared" si="34"/>
        <v>459067.57242500002</v>
      </c>
      <c r="EI12" s="114">
        <v>530110.93000000005</v>
      </c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</row>
    <row r="13" spans="1:255" s="42" customFormat="1" ht="34.5" customHeight="1" x14ac:dyDescent="0.3">
      <c r="A13" s="32">
        <v>4</v>
      </c>
      <c r="B13" s="33" t="s">
        <v>61</v>
      </c>
      <c r="C13" s="101">
        <v>211829.40340000001</v>
      </c>
      <c r="D13" s="101">
        <v>1255725.0197000001</v>
      </c>
      <c r="E13" s="115">
        <v>6490511.6494000005</v>
      </c>
      <c r="F13" s="71">
        <f t="shared" si="0"/>
        <v>5949635.6786166672</v>
      </c>
      <c r="G13" s="114">
        <v>6260815.9228999997</v>
      </c>
      <c r="H13" s="71">
        <f t="shared" si="35"/>
        <v>105.23024032213826</v>
      </c>
      <c r="I13" s="71">
        <f>G13/E13*100</f>
        <v>96.461053628626729</v>
      </c>
      <c r="J13" s="115">
        <v>1035676.304</v>
      </c>
      <c r="K13" s="71">
        <f>V13+AA13+AK13+AP13+AU13+AZ13+BO13+BW13+BZ13+CC13+CF13+CI13+CO13+CR13+CY13+DB13+DH13+AF13</f>
        <v>949369.94533333334</v>
      </c>
      <c r="L13" s="114">
        <v>1091029.0578999999</v>
      </c>
      <c r="M13" s="71">
        <f>L13-J13</f>
        <v>55352.753899999894</v>
      </c>
      <c r="N13" s="71">
        <f>+L13/K13*100</f>
        <v>114.92138162399155</v>
      </c>
      <c r="O13" s="71">
        <f>L13/J13*100</f>
        <v>105.34459982199225</v>
      </c>
      <c r="P13" s="93">
        <f t="shared" si="1"/>
        <v>193549.6</v>
      </c>
      <c r="Q13" s="71">
        <f t="shared" si="1"/>
        <v>177420.46666666667</v>
      </c>
      <c r="R13" s="71">
        <f t="shared" si="1"/>
        <v>101169.06489999952</v>
      </c>
      <c r="S13" s="71">
        <f t="shared" si="36"/>
        <v>57.022206513566175</v>
      </c>
      <c r="T13" s="103">
        <f>R13/P13*100</f>
        <v>52.270355970769003</v>
      </c>
      <c r="U13" s="113">
        <v>0</v>
      </c>
      <c r="V13" s="101">
        <f t="shared" si="37"/>
        <v>0</v>
      </c>
      <c r="W13" s="114">
        <v>1332.0530000000001</v>
      </c>
      <c r="X13" s="101" t="e">
        <f t="shared" si="38"/>
        <v>#DIV/0!</v>
      </c>
      <c r="Y13" s="101" t="e">
        <f t="shared" si="2"/>
        <v>#DIV/0!</v>
      </c>
      <c r="Z13" s="113">
        <v>16400</v>
      </c>
      <c r="AA13" s="101">
        <f t="shared" si="3"/>
        <v>15033.333333333334</v>
      </c>
      <c r="AB13" s="114">
        <v>26402.455000000002</v>
      </c>
      <c r="AC13" s="101">
        <f t="shared" si="4"/>
        <v>175.62608647450111</v>
      </c>
      <c r="AD13" s="101">
        <f t="shared" si="39"/>
        <v>160.99057926829269</v>
      </c>
      <c r="AE13" s="102">
        <v>177149.6</v>
      </c>
      <c r="AF13" s="101">
        <f t="shared" si="5"/>
        <v>162387.13333333333</v>
      </c>
      <c r="AG13" s="101">
        <v>73434.556899999516</v>
      </c>
      <c r="AH13" s="101">
        <f>+AG13/AF13*100</f>
        <v>45.221906066449137</v>
      </c>
      <c r="AI13" s="101">
        <f>AG13/AE13*100</f>
        <v>41.453413894245038</v>
      </c>
      <c r="AJ13" s="113">
        <v>549894</v>
      </c>
      <c r="AK13" s="101">
        <f t="shared" si="6"/>
        <v>504069.5</v>
      </c>
      <c r="AL13" s="114">
        <v>544753.09010000003</v>
      </c>
      <c r="AM13" s="101">
        <f>+AL13/AK13*100</f>
        <v>108.07102792372878</v>
      </c>
      <c r="AN13" s="101">
        <f>AL13/AJ13*100</f>
        <v>99.065108930084705</v>
      </c>
      <c r="AO13" s="113">
        <v>18250</v>
      </c>
      <c r="AP13" s="101">
        <f t="shared" si="7"/>
        <v>16729.166666666664</v>
      </c>
      <c r="AQ13" s="114">
        <v>25613.596000000001</v>
      </c>
      <c r="AR13" s="101">
        <f>+AQ13/AP13*100</f>
        <v>153.10742316313826</v>
      </c>
      <c r="AS13" s="101">
        <f>AQ13/AO13*100</f>
        <v>140.34847123287673</v>
      </c>
      <c r="AT13" s="113">
        <v>15200</v>
      </c>
      <c r="AU13" s="101">
        <f t="shared" si="8"/>
        <v>13933.333333333334</v>
      </c>
      <c r="AV13" s="114">
        <v>18252.900000000001</v>
      </c>
      <c r="AW13" s="101">
        <f>+AV13/AU13*100</f>
        <v>131.00167464114833</v>
      </c>
      <c r="AX13" s="101">
        <f>AV13/AT13*100</f>
        <v>120.08486842105263</v>
      </c>
      <c r="AY13" s="102">
        <v>0</v>
      </c>
      <c r="AZ13" s="101">
        <f t="shared" si="9"/>
        <v>0</v>
      </c>
      <c r="BA13" s="101">
        <v>0</v>
      </c>
      <c r="BB13" s="102">
        <v>0</v>
      </c>
      <c r="BC13" s="101">
        <f t="shared" si="10"/>
        <v>0</v>
      </c>
      <c r="BD13" s="101">
        <v>0</v>
      </c>
      <c r="BE13" s="113">
        <v>3223773.4</v>
      </c>
      <c r="BF13" s="101">
        <f t="shared" si="11"/>
        <v>2955125.6166666667</v>
      </c>
      <c r="BG13" s="114">
        <v>3223773.4</v>
      </c>
      <c r="BH13" s="115">
        <v>3486.1</v>
      </c>
      <c r="BI13" s="101">
        <f t="shared" si="12"/>
        <v>3195.5916666666667</v>
      </c>
      <c r="BJ13" s="114">
        <v>9305.9079999999994</v>
      </c>
      <c r="BK13" s="102">
        <v>0</v>
      </c>
      <c r="BL13" s="101">
        <f t="shared" si="13"/>
        <v>0</v>
      </c>
      <c r="BM13" s="101">
        <v>0</v>
      </c>
      <c r="BN13" s="102">
        <v>0</v>
      </c>
      <c r="BO13" s="101">
        <f t="shared" si="14"/>
        <v>0</v>
      </c>
      <c r="BP13" s="101">
        <v>0</v>
      </c>
      <c r="BQ13" s="115">
        <v>50185</v>
      </c>
      <c r="BR13" s="101">
        <f t="shared" si="15"/>
        <v>46002.916666666672</v>
      </c>
      <c r="BS13" s="114">
        <v>62180.45</v>
      </c>
      <c r="BT13" s="101">
        <f t="shared" si="40"/>
        <v>135.16632097602505</v>
      </c>
      <c r="BU13" s="101">
        <f>BS13/BQ13*100</f>
        <v>123.90246089468964</v>
      </c>
      <c r="BV13" s="115">
        <v>37255</v>
      </c>
      <c r="BW13" s="101">
        <f t="shared" si="16"/>
        <v>34150.416666666672</v>
      </c>
      <c r="BX13" s="114">
        <v>43610.574999999997</v>
      </c>
      <c r="BY13" s="115">
        <v>5190</v>
      </c>
      <c r="BZ13" s="101">
        <f t="shared" si="17"/>
        <v>4757.5</v>
      </c>
      <c r="CA13" s="114">
        <v>3447.7750000000001</v>
      </c>
      <c r="CB13" s="115">
        <v>0</v>
      </c>
      <c r="CC13" s="101">
        <f t="shared" si="18"/>
        <v>0</v>
      </c>
      <c r="CD13" s="114">
        <v>0</v>
      </c>
      <c r="CE13" s="115">
        <v>7740</v>
      </c>
      <c r="CF13" s="101">
        <f t="shared" si="19"/>
        <v>7095</v>
      </c>
      <c r="CG13" s="114">
        <v>15122.1</v>
      </c>
      <c r="CH13" s="102">
        <v>0</v>
      </c>
      <c r="CI13" s="101">
        <f t="shared" si="20"/>
        <v>0</v>
      </c>
      <c r="CJ13" s="101">
        <v>0</v>
      </c>
      <c r="CK13" s="115">
        <v>4454.3999999999996</v>
      </c>
      <c r="CL13" s="101">
        <f t="shared" si="21"/>
        <v>4083.2</v>
      </c>
      <c r="CM13" s="114">
        <v>4454.3999999999996</v>
      </c>
      <c r="CN13" s="102">
        <v>0</v>
      </c>
      <c r="CO13" s="101">
        <f>+CN13/12*11</f>
        <v>0</v>
      </c>
      <c r="CP13" s="114">
        <v>2715.3829999999998</v>
      </c>
      <c r="CQ13" s="115">
        <v>188050.5</v>
      </c>
      <c r="CR13" s="101">
        <f t="shared" si="22"/>
        <v>172379.625</v>
      </c>
      <c r="CS13" s="114">
        <v>174025.29689999999</v>
      </c>
      <c r="CT13" s="115">
        <v>114000</v>
      </c>
      <c r="CU13" s="101">
        <f t="shared" si="23"/>
        <v>104500</v>
      </c>
      <c r="CV13" s="114">
        <v>76155.905899999998</v>
      </c>
      <c r="CW13" s="101">
        <f t="shared" si="41"/>
        <v>72.876464976076548</v>
      </c>
      <c r="CX13" s="115">
        <v>8000</v>
      </c>
      <c r="CY13" s="101">
        <f t="shared" si="24"/>
        <v>7333.333333333333</v>
      </c>
      <c r="CZ13" s="114">
        <v>40582.872000000003</v>
      </c>
      <c r="DA13" s="115">
        <v>1500</v>
      </c>
      <c r="DB13" s="101">
        <f t="shared" si="25"/>
        <v>1375</v>
      </c>
      <c r="DC13" s="114">
        <v>40582.872000000003</v>
      </c>
      <c r="DD13" s="93">
        <v>0</v>
      </c>
      <c r="DE13" s="101">
        <f t="shared" si="26"/>
        <v>0</v>
      </c>
      <c r="DF13" s="101">
        <v>0</v>
      </c>
      <c r="DG13" s="115">
        <v>11047.204</v>
      </c>
      <c r="DH13" s="101">
        <f t="shared" si="27"/>
        <v>10126.603666666666</v>
      </c>
      <c r="DI13" s="114">
        <v>27134.260999999999</v>
      </c>
      <c r="DJ13" s="101">
        <v>0</v>
      </c>
      <c r="DK13" s="115">
        <v>4267390.2039999999</v>
      </c>
      <c r="DL13" s="101">
        <f>V13+AA13+AK13+AP13+AU13+AZ13+BC13+BF13+BI13+BL13+BO13+BW13+BZ13+CC13+CF13+CI13+CL13+CO13+CR13+CY13+DB13+DE13+DH13+AF13</f>
        <v>3911774.3536666674</v>
      </c>
      <c r="DM13" s="114">
        <v>4328562.7659</v>
      </c>
      <c r="DN13" s="102">
        <v>0</v>
      </c>
      <c r="DO13" s="101">
        <f t="shared" si="28"/>
        <v>0</v>
      </c>
      <c r="DP13" s="114">
        <v>0</v>
      </c>
      <c r="DQ13" s="115">
        <v>2223121.4454000001</v>
      </c>
      <c r="DR13" s="101">
        <f t="shared" si="29"/>
        <v>2037861.3249500003</v>
      </c>
      <c r="DS13" s="114">
        <v>1927761.1569999999</v>
      </c>
      <c r="DT13" s="102">
        <v>0</v>
      </c>
      <c r="DU13" s="101">
        <f t="shared" si="30"/>
        <v>0</v>
      </c>
      <c r="DV13" s="101">
        <v>0</v>
      </c>
      <c r="DW13" s="102">
        <v>0</v>
      </c>
      <c r="DX13" s="101">
        <f t="shared" si="31"/>
        <v>0</v>
      </c>
      <c r="DY13" s="114">
        <v>4492</v>
      </c>
      <c r="DZ13" s="102">
        <v>0</v>
      </c>
      <c r="EA13" s="101">
        <f t="shared" si="32"/>
        <v>0</v>
      </c>
      <c r="EB13" s="101">
        <v>0</v>
      </c>
      <c r="EC13" s="115">
        <v>1182360</v>
      </c>
      <c r="ED13" s="101">
        <f t="shared" si="33"/>
        <v>1083830</v>
      </c>
      <c r="EE13" s="114">
        <v>400000</v>
      </c>
      <c r="EF13" s="101">
        <v>0</v>
      </c>
      <c r="EG13" s="115">
        <v>3405481.4454000001</v>
      </c>
      <c r="EH13" s="101">
        <f t="shared" si="34"/>
        <v>3121691.3249500003</v>
      </c>
      <c r="EI13" s="114">
        <v>2332253.1570000001</v>
      </c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</row>
    <row r="14" spans="1:255" s="42" customFormat="1" ht="34.5" customHeight="1" x14ac:dyDescent="0.3">
      <c r="A14" s="32">
        <v>5</v>
      </c>
      <c r="B14" s="33" t="s">
        <v>62</v>
      </c>
      <c r="C14" s="101">
        <v>21763.818899999998</v>
      </c>
      <c r="D14" s="101">
        <v>53037.111900000004</v>
      </c>
      <c r="E14" s="115">
        <v>2762133.83</v>
      </c>
      <c r="F14" s="71">
        <f t="shared" si="0"/>
        <v>2531956.0108333337</v>
      </c>
      <c r="G14" s="114">
        <v>2738219.8914000001</v>
      </c>
      <c r="H14" s="71">
        <f t="shared" si="35"/>
        <v>108.1464243329717</v>
      </c>
      <c r="I14" s="71">
        <f>G14/E14*100</f>
        <v>99.134222305224071</v>
      </c>
      <c r="J14" s="115">
        <v>580353.5</v>
      </c>
      <c r="K14" s="71">
        <f>V14+AA14+AK14+AP14+AU14+AZ14+BO14+BW14+BZ14+CC14+CF14+CI14+CO14+CR14+CY14+DB14+DH14+AF14</f>
        <v>531990.70833333337</v>
      </c>
      <c r="L14" s="114">
        <v>581471.79429999995</v>
      </c>
      <c r="M14" s="71">
        <f>L14-J14</f>
        <v>1118.2942999999505</v>
      </c>
      <c r="N14" s="71">
        <f>+L14/K14*100</f>
        <v>109.30111845781767</v>
      </c>
      <c r="O14" s="71">
        <f>L14/J14*100</f>
        <v>100.1926919196662</v>
      </c>
      <c r="P14" s="93">
        <f t="shared" si="1"/>
        <v>133100</v>
      </c>
      <c r="Q14" s="71">
        <f t="shared" si="1"/>
        <v>122008.33333333334</v>
      </c>
      <c r="R14" s="71">
        <f t="shared" si="1"/>
        <v>94621.546400000079</v>
      </c>
      <c r="S14" s="71">
        <f t="shared" si="36"/>
        <v>77.553347230380496</v>
      </c>
      <c r="T14" s="103">
        <f>R14/P14*100</f>
        <v>71.090568294515464</v>
      </c>
      <c r="U14" s="113">
        <v>3600</v>
      </c>
      <c r="V14" s="101">
        <f t="shared" si="37"/>
        <v>3300</v>
      </c>
      <c r="W14" s="114">
        <v>18863.165000000001</v>
      </c>
      <c r="X14" s="101">
        <f t="shared" si="38"/>
        <v>571.61106060606062</v>
      </c>
      <c r="Y14" s="101">
        <f t="shared" si="2"/>
        <v>523.97680555555553</v>
      </c>
      <c r="Z14" s="113">
        <v>17000</v>
      </c>
      <c r="AA14" s="101">
        <f t="shared" si="3"/>
        <v>15583.333333333334</v>
      </c>
      <c r="AB14" s="114">
        <v>8028.1710000000003</v>
      </c>
      <c r="AC14" s="101">
        <f t="shared" si="4"/>
        <v>51.517674866310159</v>
      </c>
      <c r="AD14" s="101">
        <f t="shared" si="39"/>
        <v>47.224535294117651</v>
      </c>
      <c r="AE14" s="102">
        <v>112500</v>
      </c>
      <c r="AF14" s="101">
        <f t="shared" si="5"/>
        <v>103125</v>
      </c>
      <c r="AG14" s="101">
        <v>67730.210400000069</v>
      </c>
      <c r="AH14" s="101">
        <f>+AG14/AF14*100</f>
        <v>65.677779781818245</v>
      </c>
      <c r="AI14" s="101">
        <f>AG14/AE14*100</f>
        <v>60.204631466666726</v>
      </c>
      <c r="AJ14" s="113">
        <v>308688.09999999998</v>
      </c>
      <c r="AK14" s="101">
        <f t="shared" si="6"/>
        <v>282964.09166666667</v>
      </c>
      <c r="AL14" s="114">
        <v>269531.6802</v>
      </c>
      <c r="AM14" s="101">
        <f>+AL14/AK14*100</f>
        <v>95.252962526959024</v>
      </c>
      <c r="AN14" s="101">
        <f>AL14/AJ14*100</f>
        <v>87.315215649712457</v>
      </c>
      <c r="AO14" s="113">
        <v>9700</v>
      </c>
      <c r="AP14" s="101">
        <f t="shared" si="7"/>
        <v>8891.6666666666679</v>
      </c>
      <c r="AQ14" s="114">
        <v>14389.93</v>
      </c>
      <c r="AR14" s="101">
        <f>+AQ14/AP14*100</f>
        <v>161.83613870665414</v>
      </c>
      <c r="AS14" s="101">
        <f>AQ14/AO14*100</f>
        <v>148.34979381443299</v>
      </c>
      <c r="AT14" s="113">
        <v>13000</v>
      </c>
      <c r="AU14" s="101">
        <f t="shared" si="8"/>
        <v>11916.666666666666</v>
      </c>
      <c r="AV14" s="114">
        <v>13592.2</v>
      </c>
      <c r="AW14" s="101">
        <f>+AV14/AU14*100</f>
        <v>114.06041958041959</v>
      </c>
      <c r="AX14" s="101">
        <f>AV14/AT14*100</f>
        <v>104.55538461538463</v>
      </c>
      <c r="AY14" s="102">
        <v>0</v>
      </c>
      <c r="AZ14" s="101">
        <f t="shared" si="9"/>
        <v>0</v>
      </c>
      <c r="BA14" s="101">
        <v>0</v>
      </c>
      <c r="BB14" s="102">
        <v>0</v>
      </c>
      <c r="BC14" s="101">
        <f t="shared" si="10"/>
        <v>0</v>
      </c>
      <c r="BD14" s="101">
        <v>0</v>
      </c>
      <c r="BE14" s="113">
        <v>1362156.33</v>
      </c>
      <c r="BF14" s="101">
        <f t="shared" si="11"/>
        <v>1248643.3025000002</v>
      </c>
      <c r="BG14" s="114">
        <v>1364404.8330000001</v>
      </c>
      <c r="BH14" s="115">
        <v>2396.8000000000002</v>
      </c>
      <c r="BI14" s="101">
        <f t="shared" si="12"/>
        <v>2197.0666666666666</v>
      </c>
      <c r="BJ14" s="114">
        <v>2396.8000000000002</v>
      </c>
      <c r="BK14" s="102">
        <v>0</v>
      </c>
      <c r="BL14" s="101">
        <f t="shared" si="13"/>
        <v>0</v>
      </c>
      <c r="BM14" s="101">
        <v>0</v>
      </c>
      <c r="BN14" s="102">
        <v>0</v>
      </c>
      <c r="BO14" s="101">
        <f t="shared" si="14"/>
        <v>0</v>
      </c>
      <c r="BP14" s="101">
        <v>0</v>
      </c>
      <c r="BQ14" s="115">
        <v>24758</v>
      </c>
      <c r="BR14" s="101">
        <f t="shared" si="15"/>
        <v>22694.833333333336</v>
      </c>
      <c r="BS14" s="114">
        <v>47867.608800000002</v>
      </c>
      <c r="BT14" s="101">
        <f t="shared" si="40"/>
        <v>210.91852976815574</v>
      </c>
      <c r="BU14" s="101">
        <f>BS14/BQ14*100</f>
        <v>193.34198562080945</v>
      </c>
      <c r="BV14" s="115">
        <v>11305</v>
      </c>
      <c r="BW14" s="101">
        <f t="shared" si="16"/>
        <v>10362.916666666668</v>
      </c>
      <c r="BX14" s="114">
        <v>9874.4480000000003</v>
      </c>
      <c r="BY14" s="115">
        <v>5653</v>
      </c>
      <c r="BZ14" s="101">
        <f t="shared" si="17"/>
        <v>5181.9166666666661</v>
      </c>
      <c r="CA14" s="114">
        <v>29174.112000000001</v>
      </c>
      <c r="CB14" s="115">
        <v>3200</v>
      </c>
      <c r="CC14" s="101">
        <f t="shared" si="18"/>
        <v>2933.3333333333335</v>
      </c>
      <c r="CD14" s="114">
        <v>2129.9949999999999</v>
      </c>
      <c r="CE14" s="115">
        <v>4600</v>
      </c>
      <c r="CF14" s="101">
        <f t="shared" si="19"/>
        <v>4216.6666666666661</v>
      </c>
      <c r="CG14" s="114">
        <v>6689.0537999999997</v>
      </c>
      <c r="CH14" s="102">
        <v>0</v>
      </c>
      <c r="CI14" s="101">
        <f t="shared" si="20"/>
        <v>0</v>
      </c>
      <c r="CJ14" s="101">
        <v>0</v>
      </c>
      <c r="CK14" s="115">
        <v>2227.1999999999998</v>
      </c>
      <c r="CL14" s="101">
        <f t="shared" si="21"/>
        <v>2041.6</v>
      </c>
      <c r="CM14" s="114">
        <v>2227.1999999999998</v>
      </c>
      <c r="CN14" s="102">
        <v>0</v>
      </c>
      <c r="CO14" s="101">
        <f>+CN14/12*11</f>
        <v>0</v>
      </c>
      <c r="CP14" s="114">
        <v>0</v>
      </c>
      <c r="CQ14" s="115">
        <v>66800</v>
      </c>
      <c r="CR14" s="101">
        <f t="shared" si="22"/>
        <v>61233.333333333336</v>
      </c>
      <c r="CS14" s="114">
        <v>47624.277499999997</v>
      </c>
      <c r="CT14" s="115">
        <v>59000</v>
      </c>
      <c r="CU14" s="101">
        <f t="shared" si="23"/>
        <v>54083.333333333336</v>
      </c>
      <c r="CV14" s="114">
        <v>34659.967499999999</v>
      </c>
      <c r="CW14" s="101">
        <f t="shared" si="41"/>
        <v>64.086226502311234</v>
      </c>
      <c r="CX14" s="115">
        <v>3000</v>
      </c>
      <c r="CY14" s="101">
        <f t="shared" si="24"/>
        <v>2750</v>
      </c>
      <c r="CZ14" s="114">
        <v>36616.424599999998</v>
      </c>
      <c r="DA14" s="115">
        <v>0</v>
      </c>
      <c r="DB14" s="101">
        <f t="shared" si="25"/>
        <v>0</v>
      </c>
      <c r="DC14" s="114">
        <v>36693.224600000001</v>
      </c>
      <c r="DD14" s="93">
        <v>0</v>
      </c>
      <c r="DE14" s="101">
        <f t="shared" si="26"/>
        <v>0</v>
      </c>
      <c r="DF14" s="101">
        <v>0</v>
      </c>
      <c r="DG14" s="115">
        <v>21307.4</v>
      </c>
      <c r="DH14" s="101">
        <f t="shared" si="27"/>
        <v>19531.783333333333</v>
      </c>
      <c r="DI14" s="114">
        <v>26077.674999999999</v>
      </c>
      <c r="DJ14" s="101">
        <v>0</v>
      </c>
      <c r="DK14" s="115">
        <v>1947133.83</v>
      </c>
      <c r="DL14" s="101">
        <f>V14+AA14+AK14+AP14+AU14+AZ14+BC14+BF14+BI14+BL14+BO14+BW14+BZ14+CC14+CF14+CI14+CL14+CO14+CR14+CY14+DB14+DE14+DH14+AF14</f>
        <v>1784872.6775000005</v>
      </c>
      <c r="DM14" s="114">
        <v>1950500.6273000001</v>
      </c>
      <c r="DN14" s="102">
        <v>0</v>
      </c>
      <c r="DO14" s="101">
        <f t="shared" si="28"/>
        <v>0</v>
      </c>
      <c r="DP14" s="114">
        <v>2000</v>
      </c>
      <c r="DQ14" s="115">
        <v>815000</v>
      </c>
      <c r="DR14" s="101">
        <f t="shared" si="29"/>
        <v>747083.33333333337</v>
      </c>
      <c r="DS14" s="114">
        <v>785719.26410000003</v>
      </c>
      <c r="DT14" s="102">
        <v>0</v>
      </c>
      <c r="DU14" s="101">
        <f t="shared" si="30"/>
        <v>0</v>
      </c>
      <c r="DV14" s="101">
        <v>0</v>
      </c>
      <c r="DW14" s="102">
        <v>0</v>
      </c>
      <c r="DX14" s="101">
        <f t="shared" si="31"/>
        <v>0</v>
      </c>
      <c r="DY14" s="114">
        <v>0</v>
      </c>
      <c r="DZ14" s="102">
        <v>0</v>
      </c>
      <c r="EA14" s="101">
        <f t="shared" si="32"/>
        <v>0</v>
      </c>
      <c r="EB14" s="101">
        <v>0</v>
      </c>
      <c r="EC14" s="115">
        <v>545000</v>
      </c>
      <c r="ED14" s="101">
        <f t="shared" si="33"/>
        <v>499583.33333333331</v>
      </c>
      <c r="EE14" s="114">
        <v>466400</v>
      </c>
      <c r="EF14" s="101">
        <v>0</v>
      </c>
      <c r="EG14" s="115">
        <v>1360000</v>
      </c>
      <c r="EH14" s="101">
        <f t="shared" si="34"/>
        <v>1246666.6666666667</v>
      </c>
      <c r="EI14" s="114">
        <v>1254119.2641</v>
      </c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</row>
    <row r="15" spans="1:255" s="42" customFormat="1" ht="33" customHeight="1" x14ac:dyDescent="0.3">
      <c r="A15" s="32"/>
      <c r="B15" s="43"/>
      <c r="C15" s="44"/>
      <c r="D15" s="45"/>
      <c r="E15" s="34"/>
      <c r="F15" s="34"/>
      <c r="G15" s="36"/>
      <c r="H15" s="36"/>
      <c r="I15" s="36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8"/>
      <c r="U15" s="46"/>
      <c r="V15" s="46"/>
      <c r="W15" s="37"/>
      <c r="X15" s="39"/>
      <c r="Y15" s="39"/>
      <c r="Z15" s="108"/>
      <c r="AA15" s="37"/>
      <c r="AB15" s="37"/>
      <c r="AC15" s="39"/>
      <c r="AD15" s="39"/>
      <c r="AE15" s="38"/>
      <c r="AF15" s="37"/>
      <c r="AG15" s="38"/>
      <c r="AH15" s="39"/>
      <c r="AI15" s="38"/>
      <c r="AJ15" s="46"/>
      <c r="AK15" s="37"/>
      <c r="AL15" s="37"/>
      <c r="AM15" s="39"/>
      <c r="AN15" s="38"/>
      <c r="AO15" s="46"/>
      <c r="AP15" s="37"/>
      <c r="AQ15" s="37"/>
      <c r="AR15" s="39"/>
      <c r="AS15" s="38"/>
      <c r="AT15" s="47"/>
      <c r="AU15" s="37"/>
      <c r="AV15" s="37"/>
      <c r="AW15" s="39"/>
      <c r="AX15" s="38"/>
      <c r="AY15" s="48"/>
      <c r="AZ15" s="37"/>
      <c r="BA15" s="38"/>
      <c r="BB15" s="38"/>
      <c r="BC15" s="37"/>
      <c r="BD15" s="38"/>
      <c r="BE15" s="38"/>
      <c r="BF15" s="37"/>
      <c r="BG15" s="38"/>
      <c r="BH15" s="46"/>
      <c r="BI15" s="37"/>
      <c r="BJ15" s="38"/>
      <c r="BK15" s="38"/>
      <c r="BL15" s="37"/>
      <c r="BM15" s="38"/>
      <c r="BN15" s="38"/>
      <c r="BO15" s="37"/>
      <c r="BP15" s="38"/>
      <c r="BQ15" s="37"/>
      <c r="BR15" s="37"/>
      <c r="BS15" s="37"/>
      <c r="BT15" s="39"/>
      <c r="BU15" s="38"/>
      <c r="BV15" s="46"/>
      <c r="BW15" s="37"/>
      <c r="BX15" s="37"/>
      <c r="BY15" s="38"/>
      <c r="BZ15" s="37"/>
      <c r="CA15" s="37"/>
      <c r="CB15" s="38"/>
      <c r="CC15" s="37"/>
      <c r="CD15" s="38"/>
      <c r="CE15" s="46"/>
      <c r="CF15" s="37"/>
      <c r="CG15" s="38"/>
      <c r="CH15" s="38"/>
      <c r="CI15" s="37"/>
      <c r="CJ15" s="38"/>
      <c r="CK15" s="38"/>
      <c r="CL15" s="37"/>
      <c r="CM15" s="38"/>
      <c r="CN15" s="46"/>
      <c r="CO15" s="37"/>
      <c r="CP15" s="38"/>
      <c r="CQ15" s="46"/>
      <c r="CR15" s="37"/>
      <c r="CS15" s="38"/>
      <c r="CT15" s="49"/>
      <c r="CU15" s="37"/>
      <c r="CV15" s="38"/>
      <c r="CW15" s="39"/>
      <c r="CX15" s="50"/>
      <c r="CY15" s="36"/>
      <c r="CZ15" s="51"/>
      <c r="DA15" s="51"/>
      <c r="DB15" s="36"/>
      <c r="DC15" s="51"/>
      <c r="DD15" s="51"/>
      <c r="DE15" s="36"/>
      <c r="DF15" s="51"/>
      <c r="DG15" s="51"/>
      <c r="DH15" s="36"/>
      <c r="DI15" s="36"/>
      <c r="DJ15" s="36"/>
      <c r="DK15" s="36"/>
      <c r="DL15" s="36"/>
      <c r="DM15" s="36"/>
      <c r="DN15" s="51"/>
      <c r="DO15" s="36"/>
      <c r="DP15" s="103"/>
      <c r="DQ15" s="109"/>
      <c r="DR15" s="71"/>
      <c r="DS15" s="103"/>
      <c r="DT15" s="103"/>
      <c r="DU15" s="71"/>
      <c r="DV15" s="103"/>
      <c r="DW15" s="103"/>
      <c r="DX15" s="71"/>
      <c r="DY15" s="103"/>
      <c r="DZ15" s="103"/>
      <c r="EA15" s="71"/>
      <c r="EB15" s="103"/>
      <c r="EC15" s="110"/>
      <c r="ED15" s="71"/>
      <c r="EE15" s="71"/>
      <c r="EF15" s="71"/>
      <c r="EG15" s="71"/>
      <c r="EH15" s="71"/>
      <c r="EI15" s="71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</row>
    <row r="16" spans="1:255" s="42" customFormat="1" ht="39" customHeight="1" x14ac:dyDescent="0.3">
      <c r="A16" s="32"/>
      <c r="B16" s="53" t="s">
        <v>63</v>
      </c>
      <c r="C16" s="37">
        <f>SUM(C10:C15)</f>
        <v>294518.57370000001</v>
      </c>
      <c r="D16" s="37">
        <f>SUM(D10:D15)</f>
        <v>1681415.3676999998</v>
      </c>
      <c r="E16" s="37">
        <f>SUM(E10:E15)</f>
        <v>19979139.770400003</v>
      </c>
      <c r="F16" s="37">
        <f>SUM(F10:F15)</f>
        <v>18314211.4562</v>
      </c>
      <c r="G16" s="37">
        <f>SUM(G10:G15)</f>
        <v>17913809.489199996</v>
      </c>
      <c r="H16" s="37">
        <f t="shared" si="35"/>
        <v>97.813708944239281</v>
      </c>
      <c r="I16" s="37">
        <f>G16/E16*100</f>
        <v>89.66256653221933</v>
      </c>
      <c r="J16" s="37">
        <f>SUM(J10:J15)</f>
        <v>3294679.966</v>
      </c>
      <c r="K16" s="37">
        <f>SUM(K10:K15)</f>
        <v>3020123.3021666668</v>
      </c>
      <c r="L16" s="37">
        <f>SUM(L10:L15)</f>
        <v>3429333.5921</v>
      </c>
      <c r="M16" s="37">
        <f>SUM(M10:M15)</f>
        <v>134653.62609999982</v>
      </c>
      <c r="N16" s="37">
        <f>+L16/K16*100</f>
        <v>113.54945639602734</v>
      </c>
      <c r="O16" s="37">
        <f>L16/J16*100</f>
        <v>104.08700169635839</v>
      </c>
      <c r="P16" s="37">
        <f>SUM(P10:P15)</f>
        <v>612831.59999999986</v>
      </c>
      <c r="Q16" s="37">
        <f>SUM(Q10:Q15)</f>
        <v>561762.29999999981</v>
      </c>
      <c r="R16" s="37">
        <f>SUM(R10:R15)</f>
        <v>396238.52840000007</v>
      </c>
      <c r="S16" s="37">
        <f t="shared" si="36"/>
        <v>70.53490923118197</v>
      </c>
      <c r="T16" s="37">
        <f>R16/P16*100</f>
        <v>64.657000128583476</v>
      </c>
      <c r="U16" s="37">
        <f>SUM(U10:U15)</f>
        <v>36235.699999999997</v>
      </c>
      <c r="V16" s="37">
        <f>SUM(V10:V15)</f>
        <v>33216.058333333334</v>
      </c>
      <c r="W16" s="37">
        <f>SUM(W10:W15)</f>
        <v>31865.726600000002</v>
      </c>
      <c r="X16" s="37">
        <f t="shared" si="38"/>
        <v>95.934702065542098</v>
      </c>
      <c r="Y16" s="37">
        <f t="shared" si="2"/>
        <v>87.940143560080259</v>
      </c>
      <c r="Z16" s="37">
        <f>SUM(Z10:Z15)</f>
        <v>80013.399999999994</v>
      </c>
      <c r="AA16" s="37">
        <f>SUM(AA10:AA15)</f>
        <v>73345.616666666669</v>
      </c>
      <c r="AB16" s="37">
        <f>SUM(AB10:AB15)</f>
        <v>103239.9518</v>
      </c>
      <c r="AC16" s="37">
        <f t="shared" si="4"/>
        <v>140.75817546015588</v>
      </c>
      <c r="AD16" s="39">
        <f t="shared" si="39"/>
        <v>129.02832750514287</v>
      </c>
      <c r="AE16" s="37">
        <f>SUM(AE10:AE15)</f>
        <v>496582.49999999977</v>
      </c>
      <c r="AF16" s="37">
        <f>SUM(AF10:AF15)</f>
        <v>455200.62499999977</v>
      </c>
      <c r="AG16" s="37">
        <f>SUM(AG10:AG15)</f>
        <v>261132.85</v>
      </c>
      <c r="AH16" s="37">
        <f>+AG16/AF16*100</f>
        <v>57.366540302970833</v>
      </c>
      <c r="AI16" s="37">
        <f>AG16/AE16*100</f>
        <v>52.585995277723264</v>
      </c>
      <c r="AJ16" s="37">
        <f>SUM(AJ10:AJ15)</f>
        <v>1500389.1</v>
      </c>
      <c r="AK16" s="37">
        <f>SUM(AK10:AK15)</f>
        <v>1375356.6750000003</v>
      </c>
      <c r="AL16" s="37">
        <f>SUM(AL10:AL15)</f>
        <v>1417624.5985999999</v>
      </c>
      <c r="AM16" s="37">
        <f>+AL16/AK16*100</f>
        <v>103.07323361047413</v>
      </c>
      <c r="AN16" s="37">
        <f>AL16/AJ16*100</f>
        <v>94.483797476267966</v>
      </c>
      <c r="AO16" s="37">
        <f>SUM(AO10:AO15)</f>
        <v>47922.400000000001</v>
      </c>
      <c r="AP16" s="37">
        <f>SUM(AP10:AP15)</f>
        <v>43928.866666666669</v>
      </c>
      <c r="AQ16" s="37">
        <f>SUM(AQ10:AQ15)</f>
        <v>65880.78330000001</v>
      </c>
      <c r="AR16" s="37">
        <f>+AQ16/AP16*100</f>
        <v>149.97150689068542</v>
      </c>
      <c r="AS16" s="37">
        <f>AQ16/AO16*100</f>
        <v>137.47388131646164</v>
      </c>
      <c r="AT16" s="37">
        <f>SUM(AT10:AT15)</f>
        <v>50400</v>
      </c>
      <c r="AU16" s="37">
        <f>SUM(AU10:AU15)</f>
        <v>46200</v>
      </c>
      <c r="AV16" s="37">
        <f>SUM(AV10:AV15)</f>
        <v>57012.850000000006</v>
      </c>
      <c r="AW16" s="37">
        <f>+AV16/AU16*100</f>
        <v>123.40443722943724</v>
      </c>
      <c r="AX16" s="37">
        <f>AV16/AT16*100</f>
        <v>113.12073412698413</v>
      </c>
      <c r="AY16" s="37">
        <f t="shared" ref="AY16:BS16" si="42">SUM(AY10:AY15)</f>
        <v>0</v>
      </c>
      <c r="AZ16" s="37">
        <f t="shared" si="42"/>
        <v>0</v>
      </c>
      <c r="BA16" s="37">
        <f t="shared" si="42"/>
        <v>0</v>
      </c>
      <c r="BB16" s="37">
        <f t="shared" si="42"/>
        <v>0</v>
      </c>
      <c r="BC16" s="37">
        <f t="shared" si="42"/>
        <v>0</v>
      </c>
      <c r="BD16" s="37">
        <f t="shared" si="42"/>
        <v>0</v>
      </c>
      <c r="BE16" s="37">
        <f t="shared" si="42"/>
        <v>9284403.8250000011</v>
      </c>
      <c r="BF16" s="37">
        <f t="shared" si="42"/>
        <v>8510703.5062499996</v>
      </c>
      <c r="BG16" s="37">
        <f t="shared" si="42"/>
        <v>9287685.9230000004</v>
      </c>
      <c r="BH16" s="37">
        <f t="shared" si="42"/>
        <v>21050.699999999997</v>
      </c>
      <c r="BI16" s="37">
        <f t="shared" si="42"/>
        <v>19296.474999999999</v>
      </c>
      <c r="BJ16" s="37">
        <f t="shared" si="42"/>
        <v>25646.907999999999</v>
      </c>
      <c r="BK16" s="37">
        <f t="shared" si="42"/>
        <v>0</v>
      </c>
      <c r="BL16" s="37">
        <f t="shared" si="42"/>
        <v>0</v>
      </c>
      <c r="BM16" s="37">
        <f t="shared" si="42"/>
        <v>0</v>
      </c>
      <c r="BN16" s="37">
        <f t="shared" si="42"/>
        <v>0</v>
      </c>
      <c r="BO16" s="37">
        <f t="shared" si="42"/>
        <v>0</v>
      </c>
      <c r="BP16" s="37">
        <f t="shared" si="42"/>
        <v>0</v>
      </c>
      <c r="BQ16" s="37">
        <f t="shared" si="42"/>
        <v>363867.3</v>
      </c>
      <c r="BR16" s="37">
        <f t="shared" si="42"/>
        <v>333545.02500000002</v>
      </c>
      <c r="BS16" s="37">
        <f t="shared" si="42"/>
        <v>386976.75890000002</v>
      </c>
      <c r="BT16" s="37">
        <f t="shared" si="40"/>
        <v>116.01934668340503</v>
      </c>
      <c r="BU16" s="37">
        <f>BS16/BQ16*100</f>
        <v>106.35106779312129</v>
      </c>
      <c r="BV16" s="37">
        <f t="shared" ref="BV16:CV16" si="43">SUM(BV10:BV15)</f>
        <v>256897</v>
      </c>
      <c r="BW16" s="37">
        <f t="shared" si="43"/>
        <v>235488.91666666666</v>
      </c>
      <c r="BX16" s="37">
        <f t="shared" si="43"/>
        <v>227727.06249999997</v>
      </c>
      <c r="BY16" s="37">
        <f t="shared" si="43"/>
        <v>56147.5</v>
      </c>
      <c r="BZ16" s="37">
        <f t="shared" si="43"/>
        <v>51468.541666666664</v>
      </c>
      <c r="CA16" s="37">
        <f t="shared" si="43"/>
        <v>88445.631999999998</v>
      </c>
      <c r="CB16" s="37">
        <f t="shared" si="43"/>
        <v>5200</v>
      </c>
      <c r="CC16" s="37">
        <f t="shared" si="43"/>
        <v>4766.666666666667</v>
      </c>
      <c r="CD16" s="37">
        <f t="shared" si="43"/>
        <v>4419.7479999999996</v>
      </c>
      <c r="CE16" s="37">
        <f t="shared" si="43"/>
        <v>45622.8</v>
      </c>
      <c r="CF16" s="37">
        <f t="shared" si="43"/>
        <v>41820.9</v>
      </c>
      <c r="CG16" s="37">
        <f t="shared" si="43"/>
        <v>66384.316399999996</v>
      </c>
      <c r="CH16" s="37">
        <f t="shared" si="43"/>
        <v>0</v>
      </c>
      <c r="CI16" s="37">
        <f t="shared" si="43"/>
        <v>0</v>
      </c>
      <c r="CJ16" s="37">
        <f t="shared" si="43"/>
        <v>0</v>
      </c>
      <c r="CK16" s="37">
        <f t="shared" si="43"/>
        <v>15362.199999999997</v>
      </c>
      <c r="CL16" s="37">
        <f t="shared" si="43"/>
        <v>14082.016666666666</v>
      </c>
      <c r="CM16" s="37">
        <f t="shared" si="43"/>
        <v>15362.199999999997</v>
      </c>
      <c r="CN16" s="37">
        <f t="shared" si="43"/>
        <v>0</v>
      </c>
      <c r="CO16" s="37">
        <f t="shared" si="43"/>
        <v>0</v>
      </c>
      <c r="CP16" s="37">
        <f t="shared" si="43"/>
        <v>2715.3829999999998</v>
      </c>
      <c r="CQ16" s="37">
        <f t="shared" si="43"/>
        <v>544686.80000000005</v>
      </c>
      <c r="CR16" s="37">
        <f t="shared" si="43"/>
        <v>499296.23333333328</v>
      </c>
      <c r="CS16" s="37">
        <f t="shared" si="43"/>
        <v>541945.09639999992</v>
      </c>
      <c r="CT16" s="37">
        <f t="shared" si="43"/>
        <v>290453.3</v>
      </c>
      <c r="CU16" s="37">
        <f t="shared" si="43"/>
        <v>266248.85833333334</v>
      </c>
      <c r="CV16" s="37">
        <f t="shared" si="43"/>
        <v>261998.85439999998</v>
      </c>
      <c r="CW16" s="37">
        <f t="shared" si="41"/>
        <v>98.40374754658572</v>
      </c>
      <c r="CX16" s="37">
        <f t="shared" ref="CX16:EI16" si="44">SUM(CX10:CX15)</f>
        <v>19000</v>
      </c>
      <c r="CY16" s="37">
        <f t="shared" si="44"/>
        <v>17416.666666666664</v>
      </c>
      <c r="CZ16" s="37">
        <f t="shared" si="44"/>
        <v>93550.895600000003</v>
      </c>
      <c r="DA16" s="37">
        <f t="shared" si="44"/>
        <v>3600</v>
      </c>
      <c r="DB16" s="37">
        <f t="shared" si="44"/>
        <v>3300</v>
      </c>
      <c r="DC16" s="37">
        <f t="shared" si="44"/>
        <v>93627.695600000006</v>
      </c>
      <c r="DD16" s="37">
        <f t="shared" si="44"/>
        <v>24462</v>
      </c>
      <c r="DE16" s="37">
        <f t="shared" si="44"/>
        <v>22423.500000000004</v>
      </c>
      <c r="DF16" s="37">
        <f t="shared" si="44"/>
        <v>3814</v>
      </c>
      <c r="DG16" s="37">
        <f t="shared" si="44"/>
        <v>151982.766</v>
      </c>
      <c r="DH16" s="37">
        <f t="shared" si="44"/>
        <v>139317.5355</v>
      </c>
      <c r="DI16" s="37">
        <f t="shared" si="44"/>
        <v>266859.99829999998</v>
      </c>
      <c r="DJ16" s="37">
        <f t="shared" si="44"/>
        <v>0</v>
      </c>
      <c r="DK16" s="37">
        <f t="shared" si="44"/>
        <v>12639958.691</v>
      </c>
      <c r="DL16" s="37">
        <f t="shared" si="44"/>
        <v>11586628.800083335</v>
      </c>
      <c r="DM16" s="37">
        <f t="shared" si="44"/>
        <v>12761842.6231</v>
      </c>
      <c r="DN16" s="37">
        <f t="shared" si="44"/>
        <v>50000</v>
      </c>
      <c r="DO16" s="37">
        <f t="shared" si="44"/>
        <v>45833.333333333336</v>
      </c>
      <c r="DP16" s="37">
        <f t="shared" si="44"/>
        <v>2250</v>
      </c>
      <c r="DQ16" s="37">
        <f t="shared" si="44"/>
        <v>7285731.0794000011</v>
      </c>
      <c r="DR16" s="37">
        <f t="shared" si="44"/>
        <v>6678586.8227833332</v>
      </c>
      <c r="DS16" s="37">
        <f t="shared" si="44"/>
        <v>5141958.4411000004</v>
      </c>
      <c r="DT16" s="37">
        <f t="shared" si="44"/>
        <v>0</v>
      </c>
      <c r="DU16" s="37">
        <f t="shared" si="44"/>
        <v>0</v>
      </c>
      <c r="DV16" s="37">
        <f t="shared" si="44"/>
        <v>0</v>
      </c>
      <c r="DW16" s="37">
        <f t="shared" si="44"/>
        <v>3450</v>
      </c>
      <c r="DX16" s="37">
        <f t="shared" si="44"/>
        <v>3162.5</v>
      </c>
      <c r="DY16" s="37">
        <f t="shared" si="44"/>
        <v>7758.4250000000002</v>
      </c>
      <c r="DZ16" s="37">
        <f t="shared" si="44"/>
        <v>0</v>
      </c>
      <c r="EA16" s="37">
        <f t="shared" si="44"/>
        <v>0</v>
      </c>
      <c r="EB16" s="37">
        <f t="shared" si="44"/>
        <v>0</v>
      </c>
      <c r="EC16" s="37">
        <f t="shared" si="44"/>
        <v>3516287.1580999997</v>
      </c>
      <c r="ED16" s="37">
        <f t="shared" si="44"/>
        <v>3223263.2282583336</v>
      </c>
      <c r="EE16" s="37">
        <f t="shared" si="44"/>
        <v>2246232.5964000002</v>
      </c>
      <c r="EF16" s="37">
        <f t="shared" si="44"/>
        <v>0</v>
      </c>
      <c r="EG16" s="37">
        <f t="shared" si="44"/>
        <v>10855468.237499999</v>
      </c>
      <c r="EH16" s="37">
        <f t="shared" si="44"/>
        <v>9950845.8843750004</v>
      </c>
      <c r="EI16" s="37">
        <f t="shared" si="44"/>
        <v>7398199.4625000004</v>
      </c>
      <c r="EJ16" s="54"/>
      <c r="EK16" s="40"/>
      <c r="EL16" s="40"/>
      <c r="EM16" s="40"/>
      <c r="EN16" s="40"/>
      <c r="EO16" s="40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10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hidden="1" x14ac:dyDescent="0.3">
      <c r="L18" s="1">
        <v>2483986.0424000002</v>
      </c>
      <c r="BS18" s="94">
        <v>129539.77190000001</v>
      </c>
      <c r="BV18" s="94">
        <v>108156.5</v>
      </c>
      <c r="BX18" s="97">
        <v>62799.016900000002</v>
      </c>
      <c r="BY18" s="94">
        <v>36486.400000000001</v>
      </c>
      <c r="CA18" s="94">
        <v>41990.139000000003</v>
      </c>
      <c r="CB18" s="94">
        <v>0</v>
      </c>
      <c r="CD18" s="94">
        <v>0</v>
      </c>
      <c r="CE18" s="94">
        <v>25524</v>
      </c>
      <c r="CG18" s="94">
        <v>24750.616000000002</v>
      </c>
      <c r="DF18" s="57"/>
      <c r="DI18" s="57"/>
      <c r="DK18" s="97">
        <v>2581284</v>
      </c>
      <c r="DL18" s="92"/>
      <c r="DM18" s="104">
        <v>2245075.4706999999</v>
      </c>
      <c r="DN18" s="94">
        <v>50000</v>
      </c>
      <c r="DP18" s="94">
        <v>250</v>
      </c>
      <c r="DQ18" s="94">
        <v>3276143.2</v>
      </c>
      <c r="DS18" s="94">
        <v>1023681.301</v>
      </c>
      <c r="DW18" s="94">
        <v>0</v>
      </c>
      <c r="DY18" s="94">
        <v>0</v>
      </c>
      <c r="EC18" s="91">
        <v>792300</v>
      </c>
    </row>
    <row r="19" spans="1:255" s="1" customFormat="1" hidden="1" x14ac:dyDescent="0.3">
      <c r="P19" s="1" t="s">
        <v>89</v>
      </c>
      <c r="R19" s="1" t="s">
        <v>89</v>
      </c>
      <c r="W19" s="94">
        <v>1447.547</v>
      </c>
      <c r="Z19" s="94">
        <v>2783.5</v>
      </c>
      <c r="AB19" s="94">
        <v>16623.368999999999</v>
      </c>
      <c r="AQ19" s="94">
        <v>5639.241</v>
      </c>
      <c r="AT19" s="94">
        <v>7600</v>
      </c>
      <c r="AV19" s="94">
        <v>7999.3</v>
      </c>
      <c r="BE19" s="94">
        <v>2049380.6</v>
      </c>
      <c r="BG19" s="94">
        <v>1826027.595</v>
      </c>
      <c r="BI19" s="94">
        <v>3703.9</v>
      </c>
      <c r="BJ19" s="94">
        <v>3487.8</v>
      </c>
      <c r="BQ19" s="94">
        <v>170166.9</v>
      </c>
      <c r="BS19" s="91">
        <v>37336.71</v>
      </c>
      <c r="BV19" s="91">
        <v>36432.5</v>
      </c>
      <c r="BX19" s="98">
        <v>18404.966</v>
      </c>
      <c r="BY19" s="91">
        <v>8818.1</v>
      </c>
      <c r="CA19" s="91">
        <v>7622.9</v>
      </c>
      <c r="CB19" s="91">
        <v>2000</v>
      </c>
      <c r="CD19" s="91">
        <v>2073.6439999999998</v>
      </c>
      <c r="CE19" s="98">
        <v>2758.8</v>
      </c>
      <c r="CF19" s="92"/>
      <c r="CG19" s="91">
        <v>9235.2000000000007</v>
      </c>
      <c r="CK19" s="94">
        <v>2227.1999999999998</v>
      </c>
      <c r="CM19" s="94">
        <v>1559.44</v>
      </c>
      <c r="CP19" s="94">
        <v>0</v>
      </c>
      <c r="CQ19" s="99">
        <v>50015.4</v>
      </c>
      <c r="CR19" s="92"/>
      <c r="CS19" s="94">
        <v>31416.108499999998</v>
      </c>
      <c r="CT19" s="94">
        <v>28165.4</v>
      </c>
      <c r="CV19" s="97">
        <v>13641.138499999999</v>
      </c>
      <c r="CX19" s="97">
        <v>0</v>
      </c>
      <c r="CY19" s="92"/>
      <c r="CZ19" s="94">
        <v>6027.8289999999997</v>
      </c>
      <c r="DA19" s="94">
        <v>0</v>
      </c>
      <c r="DB19" s="92"/>
      <c r="DC19" s="94">
        <v>310</v>
      </c>
      <c r="DD19" s="94">
        <v>0</v>
      </c>
      <c r="DF19" s="94">
        <v>0</v>
      </c>
      <c r="DG19" s="94">
        <v>10000</v>
      </c>
      <c r="DI19" s="94">
        <v>31176.394899999999</v>
      </c>
      <c r="DK19" s="98">
        <v>2697812.4950000001</v>
      </c>
      <c r="DL19" s="92"/>
      <c r="DM19" s="105">
        <v>2195305.0981000001</v>
      </c>
      <c r="DN19" s="91">
        <v>0</v>
      </c>
      <c r="DP19" s="91">
        <v>0</v>
      </c>
      <c r="DQ19" s="91">
        <v>322636.73800000001</v>
      </c>
      <c r="DS19" s="91">
        <v>248534.959</v>
      </c>
      <c r="DW19" s="91">
        <v>3450</v>
      </c>
      <c r="DY19" s="91">
        <v>3450</v>
      </c>
      <c r="EC19" s="91">
        <v>204881.95809999999</v>
      </c>
      <c r="EE19" s="94">
        <v>460000</v>
      </c>
      <c r="EG19" s="94">
        <v>4078728.4</v>
      </c>
      <c r="EI19" s="94">
        <v>1483931.301</v>
      </c>
    </row>
    <row r="20" spans="1:255" s="1" customFormat="1" hidden="1" x14ac:dyDescent="0.3">
      <c r="L20" s="92"/>
      <c r="P20" s="96">
        <v>207320.2</v>
      </c>
      <c r="R20" s="96">
        <v>138114.36499999999</v>
      </c>
      <c r="W20" s="91">
        <v>7169.3476000000001</v>
      </c>
      <c r="Z20" s="91">
        <v>35169.9</v>
      </c>
      <c r="AB20" s="91">
        <v>32848.091800000002</v>
      </c>
      <c r="AJ20" s="94">
        <v>190281.4</v>
      </c>
      <c r="AL20" s="94">
        <v>136666.818</v>
      </c>
      <c r="AO20" s="94">
        <v>6474</v>
      </c>
      <c r="AQ20" s="91">
        <v>8678.6888999999992</v>
      </c>
      <c r="AT20" s="91">
        <v>14000</v>
      </c>
      <c r="AV20" s="91">
        <v>13349.25</v>
      </c>
      <c r="BE20" s="91">
        <v>1819359.7</v>
      </c>
      <c r="BG20" s="91">
        <v>1517166.6950000001</v>
      </c>
      <c r="BI20" s="91">
        <v>10374.9</v>
      </c>
      <c r="BJ20" s="91">
        <v>9232.5</v>
      </c>
      <c r="BQ20" s="91">
        <v>50009.4</v>
      </c>
      <c r="BS20" s="91">
        <v>38605.012600000002</v>
      </c>
      <c r="BV20" s="91">
        <v>63748</v>
      </c>
      <c r="BX20" s="98">
        <v>35474.845999999998</v>
      </c>
      <c r="BY20" s="91">
        <v>0</v>
      </c>
      <c r="CA20" s="91">
        <v>0</v>
      </c>
      <c r="CB20" s="91">
        <v>0</v>
      </c>
      <c r="CD20" s="91">
        <v>0</v>
      </c>
      <c r="CE20" s="98">
        <v>5000</v>
      </c>
      <c r="CF20" s="92"/>
      <c r="CG20" s="91">
        <v>3130.1666</v>
      </c>
      <c r="CK20" s="91">
        <v>4454.3999999999996</v>
      </c>
      <c r="CM20" s="91">
        <v>3563.52</v>
      </c>
      <c r="CP20" s="91">
        <v>0</v>
      </c>
      <c r="CQ20" s="100">
        <v>194247.9</v>
      </c>
      <c r="CR20" s="92"/>
      <c r="CS20" s="91">
        <v>153219.02600000001</v>
      </c>
      <c r="CT20" s="91">
        <v>70137.899999999994</v>
      </c>
      <c r="CV20" s="98">
        <v>48582.035000000003</v>
      </c>
      <c r="CX20" s="98">
        <v>8000</v>
      </c>
      <c r="CY20" s="92"/>
      <c r="CZ20" s="91">
        <v>9207.8250000000007</v>
      </c>
      <c r="DA20" s="91">
        <v>1100</v>
      </c>
      <c r="DB20" s="92"/>
      <c r="DC20" s="91">
        <v>500</v>
      </c>
      <c r="DD20" s="91">
        <v>4462</v>
      </c>
      <c r="DF20" s="91">
        <v>3814</v>
      </c>
      <c r="DG20" s="91">
        <v>37990.195</v>
      </c>
      <c r="DI20" s="91">
        <v>90873.507199999993</v>
      </c>
      <c r="DK20" s="98">
        <v>991826.8</v>
      </c>
      <c r="DL20" s="92"/>
      <c r="DM20" s="105">
        <v>790185.87100000004</v>
      </c>
      <c r="DN20" s="91">
        <v>0</v>
      </c>
      <c r="DP20" s="91">
        <v>0</v>
      </c>
      <c r="DQ20" s="91">
        <v>96849.9</v>
      </c>
      <c r="DS20" s="91">
        <v>96849.9</v>
      </c>
      <c r="DW20" s="91">
        <v>0</v>
      </c>
      <c r="DY20" s="91">
        <v>0</v>
      </c>
      <c r="EC20" s="91">
        <v>1182360</v>
      </c>
      <c r="EE20" s="91">
        <v>588269.94140000001</v>
      </c>
      <c r="EG20" s="91">
        <v>1118386.7379999999</v>
      </c>
      <c r="EI20" s="91">
        <v>840254.90040000004</v>
      </c>
    </row>
    <row r="21" spans="1:255" s="1" customFormat="1" hidden="1" x14ac:dyDescent="0.3">
      <c r="E21" s="94">
        <v>5907427.2000000002</v>
      </c>
      <c r="H21" s="106"/>
      <c r="J21" s="92"/>
      <c r="L21" s="92">
        <f>+L18-L16</f>
        <v>-945347.54969999986</v>
      </c>
      <c r="P21" s="95">
        <v>406833.5</v>
      </c>
      <c r="R21" s="95">
        <v>254853.70970000001</v>
      </c>
      <c r="U21" s="94">
        <v>17038.8</v>
      </c>
      <c r="W21" s="91">
        <v>8.6959999999999997</v>
      </c>
      <c r="Z21" s="91">
        <v>8660</v>
      </c>
      <c r="AB21" s="91">
        <v>9236.2206000000006</v>
      </c>
      <c r="AJ21" s="91">
        <v>391343.6</v>
      </c>
      <c r="AL21" s="91">
        <v>247684.3621</v>
      </c>
      <c r="AO21" s="91">
        <v>8600</v>
      </c>
      <c r="AQ21" s="91">
        <v>7232.3</v>
      </c>
      <c r="AT21" s="91">
        <v>600</v>
      </c>
      <c r="AV21" s="91">
        <v>1106.4000000000001</v>
      </c>
      <c r="BE21" s="91">
        <v>711523.4</v>
      </c>
      <c r="BG21" s="91">
        <v>592936</v>
      </c>
      <c r="BI21" s="91">
        <v>1089</v>
      </c>
      <c r="BJ21" s="91">
        <v>1025.7</v>
      </c>
      <c r="BQ21" s="91">
        <v>68748</v>
      </c>
      <c r="BS21" s="91">
        <v>48608.540999999997</v>
      </c>
      <c r="BV21" s="91">
        <v>37255</v>
      </c>
      <c r="BX21" s="98">
        <v>33083.561000000002</v>
      </c>
      <c r="BY21" s="91">
        <v>5190</v>
      </c>
      <c r="CA21" s="91">
        <v>2254.15</v>
      </c>
      <c r="CB21" s="91">
        <v>0</v>
      </c>
      <c r="CD21" s="91">
        <v>0</v>
      </c>
      <c r="CE21" s="98">
        <v>7740</v>
      </c>
      <c r="CF21" s="92"/>
      <c r="CG21" s="91">
        <v>13270.83</v>
      </c>
      <c r="CK21" s="91">
        <v>1999</v>
      </c>
      <c r="CM21" s="91">
        <v>1399.3</v>
      </c>
      <c r="CP21" s="91">
        <v>0</v>
      </c>
      <c r="CQ21" s="100">
        <v>45573</v>
      </c>
      <c r="CR21" s="92"/>
      <c r="CS21" s="91">
        <v>38118.398000000001</v>
      </c>
      <c r="CT21" s="91">
        <v>19150</v>
      </c>
      <c r="CV21" s="98">
        <v>16917.598000000002</v>
      </c>
      <c r="CX21" s="98">
        <v>0</v>
      </c>
      <c r="CY21" s="92"/>
      <c r="CZ21" s="91">
        <v>340.19</v>
      </c>
      <c r="DA21" s="91">
        <v>1000</v>
      </c>
      <c r="DB21" s="92"/>
      <c r="DC21" s="91">
        <v>0</v>
      </c>
      <c r="DD21" s="91">
        <v>20000</v>
      </c>
      <c r="DF21" s="91">
        <v>0</v>
      </c>
      <c r="DG21" s="91">
        <v>35337</v>
      </c>
      <c r="DI21" s="91">
        <v>19648.3652</v>
      </c>
      <c r="DK21" s="98">
        <v>4267390.2039999999</v>
      </c>
      <c r="DL21" s="92"/>
      <c r="DM21" s="105">
        <v>3429024.8117999998</v>
      </c>
      <c r="DN21" s="91">
        <v>0</v>
      </c>
      <c r="DP21" s="91">
        <v>0</v>
      </c>
      <c r="DQ21" s="91">
        <v>505836.5834</v>
      </c>
      <c r="DS21" s="91">
        <v>278217.48499999999</v>
      </c>
      <c r="DW21" s="91">
        <v>0</v>
      </c>
      <c r="DY21" s="91">
        <v>4092</v>
      </c>
      <c r="EC21" s="91">
        <v>545000</v>
      </c>
      <c r="EE21" s="91">
        <v>196605</v>
      </c>
      <c r="EG21" s="91">
        <v>301731.85810000001</v>
      </c>
      <c r="EI21" s="91">
        <v>293454.90000000002</v>
      </c>
    </row>
    <row r="22" spans="1:255" s="1" customFormat="1" hidden="1" x14ac:dyDescent="0.3">
      <c r="E22" s="91">
        <v>3023899.233</v>
      </c>
      <c r="J22" s="92"/>
      <c r="L22" s="92"/>
      <c r="P22" s="95">
        <v>60289</v>
      </c>
      <c r="R22" s="95">
        <v>52685.909099999997</v>
      </c>
      <c r="U22" s="91">
        <v>15489.9</v>
      </c>
      <c r="W22" s="91">
        <v>1198.915</v>
      </c>
      <c r="Z22" s="91">
        <v>16400</v>
      </c>
      <c r="AB22" s="91">
        <v>17388.5</v>
      </c>
      <c r="AJ22" s="91">
        <v>60182</v>
      </c>
      <c r="AL22" s="91">
        <v>52677.213100000001</v>
      </c>
      <c r="AO22" s="91">
        <v>4898.3999999999996</v>
      </c>
      <c r="AQ22" s="91">
        <v>21931.036</v>
      </c>
      <c r="AT22" s="91">
        <v>15200</v>
      </c>
      <c r="AV22" s="91">
        <v>16129.3</v>
      </c>
      <c r="AY22" s="1" t="s">
        <v>88</v>
      </c>
      <c r="BE22" s="91">
        <v>3223773.4</v>
      </c>
      <c r="BG22" s="91">
        <v>2686477.8160000001</v>
      </c>
      <c r="BI22" s="91">
        <v>3486.1</v>
      </c>
      <c r="BJ22" s="91">
        <v>3282.7</v>
      </c>
      <c r="BQ22" s="91">
        <v>50185</v>
      </c>
      <c r="BS22" s="91">
        <v>44863.049099999997</v>
      </c>
      <c r="BV22" s="91">
        <v>11305</v>
      </c>
      <c r="BX22" s="98">
        <v>7836.2830000000004</v>
      </c>
      <c r="BY22" s="91">
        <v>5653</v>
      </c>
      <c r="CA22" s="91">
        <v>29034.6</v>
      </c>
      <c r="CB22" s="91">
        <v>3200</v>
      </c>
      <c r="CD22" s="91">
        <v>1702.8119999999999</v>
      </c>
      <c r="CE22" s="98">
        <v>4600</v>
      </c>
      <c r="CF22" s="92"/>
      <c r="CG22" s="91">
        <v>6289.3540999999996</v>
      </c>
      <c r="CK22" s="91">
        <v>4454.3999999999996</v>
      </c>
      <c r="CM22" s="91">
        <v>3118.08</v>
      </c>
      <c r="CP22" s="91">
        <v>2715.3829999999998</v>
      </c>
      <c r="CQ22" s="100">
        <v>188050.5</v>
      </c>
      <c r="CR22" s="92"/>
      <c r="CS22" s="91">
        <v>125570.87480000001</v>
      </c>
      <c r="CT22" s="91">
        <v>114000</v>
      </c>
      <c r="CV22" s="98">
        <v>53061.481800000001</v>
      </c>
      <c r="CX22" s="98">
        <v>8000</v>
      </c>
      <c r="CY22" s="92"/>
      <c r="CZ22" s="91">
        <v>34969.389000000003</v>
      </c>
      <c r="DA22" s="91">
        <v>1500</v>
      </c>
      <c r="DB22" s="92"/>
      <c r="DC22" s="91">
        <v>3498.8580000000002</v>
      </c>
      <c r="DD22" s="91">
        <v>0</v>
      </c>
      <c r="DF22" s="91">
        <v>0</v>
      </c>
      <c r="DG22" s="91">
        <v>11047.204</v>
      </c>
      <c r="DI22" s="91">
        <v>27281.061000000002</v>
      </c>
      <c r="DK22" s="98">
        <v>1935762.66</v>
      </c>
      <c r="DL22" s="92"/>
      <c r="DM22" s="105">
        <v>1614367.8437999999</v>
      </c>
      <c r="DN22" s="91">
        <v>0</v>
      </c>
      <c r="DP22" s="91">
        <v>2000</v>
      </c>
      <c r="DQ22" s="91">
        <v>815000</v>
      </c>
      <c r="DS22" s="91">
        <v>431592.81510000001</v>
      </c>
      <c r="DW22" s="91">
        <v>0</v>
      </c>
      <c r="DY22" s="91">
        <v>0</v>
      </c>
      <c r="EC22" s="94">
        <v>752585.2</v>
      </c>
      <c r="EE22" s="91">
        <v>300000</v>
      </c>
      <c r="EG22" s="91">
        <v>1688196.5833999999</v>
      </c>
      <c r="EI22" s="91">
        <v>582309.48499999999</v>
      </c>
    </row>
    <row r="23" spans="1:255" s="1" customFormat="1" hidden="1" x14ac:dyDescent="0.3">
      <c r="E23" s="91">
        <v>1088676.7</v>
      </c>
      <c r="J23" s="92"/>
      <c r="L23" s="92"/>
      <c r="P23" s="95">
        <v>549894</v>
      </c>
      <c r="R23" s="95">
        <v>348953.94809999998</v>
      </c>
      <c r="U23" s="91">
        <v>107</v>
      </c>
      <c r="W23" s="91">
        <v>16678.481</v>
      </c>
      <c r="Z23" s="91">
        <v>17000</v>
      </c>
      <c r="AB23" s="91">
        <v>6250.0590000000002</v>
      </c>
      <c r="AJ23" s="91">
        <v>549894</v>
      </c>
      <c r="AL23" s="91">
        <v>347755.0331</v>
      </c>
      <c r="AO23" s="91">
        <v>18250</v>
      </c>
      <c r="AQ23" s="91">
        <v>11182.245000000001</v>
      </c>
      <c r="AT23" s="91">
        <v>13000</v>
      </c>
      <c r="AV23" s="91">
        <v>12875.5</v>
      </c>
      <c r="BE23" s="91">
        <v>1362156.33</v>
      </c>
      <c r="BG23" s="91">
        <v>1133065.767</v>
      </c>
      <c r="BI23" s="91">
        <v>2396.8000000000002</v>
      </c>
      <c r="BJ23" s="91">
        <v>2256.6999999999998</v>
      </c>
      <c r="BQ23" s="91">
        <v>24758</v>
      </c>
      <c r="BS23" s="91">
        <v>298953.0846</v>
      </c>
      <c r="BV23" s="91">
        <v>256897</v>
      </c>
      <c r="BX23" s="98">
        <v>157598.67290000001</v>
      </c>
      <c r="BY23" s="91">
        <v>56147.5</v>
      </c>
      <c r="CA23" s="91">
        <v>80901.789000000004</v>
      </c>
      <c r="CB23" s="91">
        <v>5200</v>
      </c>
      <c r="CD23" s="91">
        <v>3776.4560000000001</v>
      </c>
      <c r="CE23" s="98">
        <v>45622.8</v>
      </c>
      <c r="CF23" s="92"/>
      <c r="CG23" s="91">
        <v>56676.166700000002</v>
      </c>
      <c r="CK23" s="91">
        <v>2227.1999999999998</v>
      </c>
      <c r="CM23" s="91">
        <v>1559.44</v>
      </c>
      <c r="CP23" s="91">
        <v>0</v>
      </c>
      <c r="CQ23" s="100">
        <v>66800</v>
      </c>
      <c r="CR23" s="92"/>
      <c r="CS23" s="91">
        <v>40253.869299999998</v>
      </c>
      <c r="CT23" s="91">
        <v>59000</v>
      </c>
      <c r="CV23" s="91">
        <v>29803.099300000002</v>
      </c>
      <c r="CX23" s="98">
        <v>3000</v>
      </c>
      <c r="CY23" s="92"/>
      <c r="CZ23" s="91">
        <v>35677.220999999998</v>
      </c>
      <c r="DA23" s="91">
        <v>0</v>
      </c>
      <c r="DB23" s="92"/>
      <c r="DC23" s="91">
        <v>814.2</v>
      </c>
      <c r="DD23" s="91">
        <v>0</v>
      </c>
      <c r="DF23" s="91">
        <v>0</v>
      </c>
      <c r="DG23" s="91">
        <v>9936.23</v>
      </c>
      <c r="DI23" s="91">
        <v>25317.575000000001</v>
      </c>
      <c r="DK23" s="98">
        <v>12474076.159</v>
      </c>
      <c r="DL23" s="92"/>
      <c r="DM23" s="105">
        <v>10273959.0954</v>
      </c>
      <c r="DN23" s="91">
        <v>50000</v>
      </c>
      <c r="DP23" s="91">
        <v>2250</v>
      </c>
      <c r="DQ23" s="91">
        <v>5016466.4214000003</v>
      </c>
      <c r="DS23" s="91">
        <v>2078876.4601</v>
      </c>
      <c r="DW23" s="91">
        <v>3450</v>
      </c>
      <c r="DY23" s="91">
        <v>7542</v>
      </c>
      <c r="EC23" s="91">
        <v>3477127.1581000001</v>
      </c>
      <c r="EE23" s="91">
        <v>424400</v>
      </c>
      <c r="EG23" s="91">
        <v>1360000</v>
      </c>
      <c r="EI23" s="91">
        <v>857992.81510000001</v>
      </c>
    </row>
    <row r="24" spans="1:255" s="1" customFormat="1" hidden="1" x14ac:dyDescent="0.3">
      <c r="E24" s="91">
        <v>4773226.7873999998</v>
      </c>
      <c r="J24" s="92"/>
      <c r="L24" s="92"/>
      <c r="P24" s="95">
        <v>312288.09999999998</v>
      </c>
      <c r="R24" s="95">
        <v>227976.3132</v>
      </c>
      <c r="U24" s="91">
        <v>0</v>
      </c>
      <c r="W24" s="91">
        <v>26502.9866</v>
      </c>
      <c r="Z24" s="91">
        <v>80013.399999999994</v>
      </c>
      <c r="AB24" s="91">
        <v>82346.240399999995</v>
      </c>
      <c r="AJ24" s="91">
        <v>308688.09999999998</v>
      </c>
      <c r="AL24" s="91">
        <v>211297.8322</v>
      </c>
      <c r="AO24" s="91">
        <v>9700</v>
      </c>
      <c r="AQ24" s="91">
        <v>54663.510900000001</v>
      </c>
      <c r="AT24" s="91">
        <v>50400</v>
      </c>
      <c r="AV24" s="91">
        <v>51459.75</v>
      </c>
      <c r="BE24" s="91">
        <v>9166193.4299999997</v>
      </c>
      <c r="BG24" s="91">
        <v>7755673.8729999997</v>
      </c>
      <c r="BI24" s="91">
        <v>21050.7</v>
      </c>
      <c r="BJ24" s="91">
        <v>19285.400000000001</v>
      </c>
      <c r="BQ24" s="91">
        <v>363867.3</v>
      </c>
      <c r="BX24" s="92"/>
      <c r="BY24" s="92"/>
      <c r="CF24" s="92"/>
      <c r="CK24" s="91">
        <v>15362.2</v>
      </c>
      <c r="CM24" s="91">
        <v>11199.78</v>
      </c>
      <c r="CP24" s="91">
        <v>2715.3829999999998</v>
      </c>
      <c r="CQ24" s="100">
        <v>544686.80000000005</v>
      </c>
      <c r="CR24" s="92"/>
      <c r="CS24" s="91">
        <v>388578.27659999998</v>
      </c>
      <c r="CT24" s="91">
        <v>290453.3</v>
      </c>
      <c r="CV24" s="91">
        <v>162005.35260000001</v>
      </c>
      <c r="CX24" s="98">
        <v>19000</v>
      </c>
      <c r="CY24" s="92"/>
      <c r="CZ24" s="91">
        <v>86222.453999999998</v>
      </c>
      <c r="DA24" s="91">
        <v>3600</v>
      </c>
      <c r="DB24" s="92"/>
      <c r="DC24" s="91">
        <v>5123.058</v>
      </c>
      <c r="DD24" s="91">
        <v>24462</v>
      </c>
      <c r="DF24" s="91">
        <v>3814</v>
      </c>
      <c r="DG24" s="91">
        <v>104310.629</v>
      </c>
      <c r="DI24" s="91">
        <v>194296.90330000001</v>
      </c>
      <c r="EE24" s="91">
        <v>1969274.9413999999</v>
      </c>
      <c r="EG24" s="91">
        <v>8547043.5795000009</v>
      </c>
      <c r="EI24" s="91">
        <v>4057943.4015000002</v>
      </c>
    </row>
    <row r="25" spans="1:255" s="1" customFormat="1" hidden="1" x14ac:dyDescent="0.3">
      <c r="E25" s="91">
        <v>2750762.66</v>
      </c>
      <c r="J25" s="92"/>
      <c r="L25" s="92"/>
      <c r="P25" s="95">
        <v>1536624.8</v>
      </c>
      <c r="R25" s="95">
        <v>1022584.2450999999</v>
      </c>
      <c r="U25" s="91">
        <v>3600</v>
      </c>
      <c r="AB25" s="92"/>
      <c r="AJ25" s="91">
        <v>1500389.1</v>
      </c>
      <c r="AL25" s="91">
        <v>996081.2585</v>
      </c>
      <c r="AO25" s="91">
        <v>47922.400000000001</v>
      </c>
      <c r="BQ25" s="92"/>
      <c r="CQ25" s="92"/>
      <c r="CR25" s="92"/>
      <c r="DG25" s="92"/>
    </row>
    <row r="26" spans="1:255" s="1" customFormat="1" hidden="1" x14ac:dyDescent="0.3">
      <c r="E26" s="95">
        <v>17543992.580400001</v>
      </c>
      <c r="J26" s="92"/>
      <c r="L26" s="92"/>
      <c r="U26" s="91">
        <v>36235.699999999997</v>
      </c>
      <c r="CR26" s="92"/>
      <c r="DM26" s="1">
        <v>10273959.0954</v>
      </c>
    </row>
    <row r="27" spans="1:255" s="1" customFormat="1" x14ac:dyDescent="0.3">
      <c r="L27" s="92"/>
      <c r="CR27" s="92"/>
    </row>
    <row r="28" spans="1:255" s="1" customFormat="1" hidden="1" x14ac:dyDescent="0.3">
      <c r="CR28" s="92"/>
      <c r="DM28" s="57">
        <f>+DM26-DM16</f>
        <v>-2487883.5276999995</v>
      </c>
    </row>
    <row r="29" spans="1:255" s="1" customFormat="1" hidden="1" x14ac:dyDescent="0.3">
      <c r="E29" s="1">
        <v>17543992.580400001</v>
      </c>
      <c r="G29" s="1">
        <v>12362627.555500001</v>
      </c>
      <c r="J29" s="1">
        <v>3247007.8289999999</v>
      </c>
      <c r="K29" s="1">
        <v>0</v>
      </c>
      <c r="L29" s="1">
        <v>2483986.0424000002</v>
      </c>
      <c r="U29" s="1">
        <v>36235.699999999997</v>
      </c>
      <c r="V29" s="1">
        <v>0</v>
      </c>
      <c r="W29" s="1">
        <v>26502.9866</v>
      </c>
      <c r="Z29" s="1">
        <v>80013.399999999994</v>
      </c>
      <c r="AA29" s="1">
        <v>0</v>
      </c>
      <c r="AB29" s="1">
        <v>82346.240399999995</v>
      </c>
      <c r="AJ29" s="1">
        <v>1500389.1</v>
      </c>
      <c r="AK29" s="1">
        <v>0</v>
      </c>
      <c r="AL29" s="1">
        <v>996081.2585</v>
      </c>
      <c r="AO29" s="1">
        <v>47922.400000000001</v>
      </c>
      <c r="AP29" s="1">
        <v>0</v>
      </c>
      <c r="AQ29" s="1">
        <v>54663.510900000001</v>
      </c>
      <c r="AT29" s="1">
        <v>50400</v>
      </c>
      <c r="AU29" s="1">
        <v>0</v>
      </c>
      <c r="AV29" s="1">
        <v>51459.75</v>
      </c>
      <c r="BE29" s="1">
        <v>9166193.4299999997</v>
      </c>
      <c r="BF29" s="1">
        <v>0</v>
      </c>
      <c r="BG29" s="1">
        <v>7755673.8729999997</v>
      </c>
      <c r="BH29" s="1">
        <v>21050.7</v>
      </c>
      <c r="BI29" s="1">
        <v>0</v>
      </c>
      <c r="BJ29" s="1">
        <v>19285.400000000001</v>
      </c>
      <c r="BQ29" s="1">
        <v>363867.3</v>
      </c>
      <c r="BR29" s="1">
        <v>0</v>
      </c>
      <c r="BS29" s="1">
        <v>298953.0846</v>
      </c>
      <c r="BV29" s="1">
        <v>256897</v>
      </c>
      <c r="BW29" s="1">
        <v>0</v>
      </c>
      <c r="BX29" s="1">
        <v>157598.67290000001</v>
      </c>
      <c r="BY29" s="1">
        <v>56147.5</v>
      </c>
      <c r="BZ29" s="1">
        <v>0</v>
      </c>
      <c r="CA29" s="1">
        <v>80901.789000000004</v>
      </c>
      <c r="CB29" s="1">
        <v>5200</v>
      </c>
      <c r="CC29" s="1">
        <v>0</v>
      </c>
      <c r="CD29" s="1">
        <v>3776.4560000000001</v>
      </c>
      <c r="CE29" s="1">
        <v>45622.8</v>
      </c>
      <c r="CG29" s="1">
        <v>56676.166700000002</v>
      </c>
      <c r="CK29" s="1">
        <v>15362.2</v>
      </c>
      <c r="CL29" s="1">
        <v>0</v>
      </c>
      <c r="CM29" s="1">
        <v>11199.78</v>
      </c>
      <c r="CP29" s="1">
        <v>2715.3829999999998</v>
      </c>
      <c r="CQ29" s="1">
        <v>544686.80000000005</v>
      </c>
      <c r="CR29" s="1">
        <v>0</v>
      </c>
      <c r="CS29" s="1">
        <v>388578.27659999998</v>
      </c>
      <c r="CT29" s="1">
        <v>290453.3</v>
      </c>
      <c r="CU29" s="1">
        <v>0</v>
      </c>
      <c r="CV29" s="1">
        <v>162005.35260000001</v>
      </c>
      <c r="CX29" s="1">
        <v>19000</v>
      </c>
      <c r="CY29" s="1">
        <v>0</v>
      </c>
      <c r="CZ29" s="1">
        <v>86222.453999999998</v>
      </c>
      <c r="DA29" s="1">
        <v>3600</v>
      </c>
      <c r="DC29" s="1">
        <v>5123.058</v>
      </c>
      <c r="DD29" s="1">
        <v>24462</v>
      </c>
      <c r="DE29" s="1">
        <v>0</v>
      </c>
      <c r="DF29" s="1">
        <v>3814</v>
      </c>
      <c r="DG29" s="1">
        <v>104310.629</v>
      </c>
      <c r="DH29" s="1">
        <v>0</v>
      </c>
      <c r="DI29" s="1">
        <v>194296.90330000001</v>
      </c>
      <c r="DK29" s="1">
        <v>12474076.159</v>
      </c>
      <c r="DL29" s="1">
        <v>0</v>
      </c>
      <c r="DM29" s="1">
        <v>10273959.0954</v>
      </c>
      <c r="DN29" s="1">
        <v>50000</v>
      </c>
      <c r="DO29" s="1">
        <v>0</v>
      </c>
      <c r="DP29" s="1">
        <v>2250</v>
      </c>
      <c r="DQ29" s="1">
        <v>5016466.4214000003</v>
      </c>
      <c r="DR29" s="1">
        <v>0</v>
      </c>
      <c r="DS29" s="1">
        <v>2078876.4601</v>
      </c>
      <c r="DT29" s="1">
        <v>0</v>
      </c>
      <c r="DU29" s="1">
        <v>0</v>
      </c>
      <c r="DV29" s="1">
        <v>0</v>
      </c>
      <c r="DW29" s="1">
        <v>3450</v>
      </c>
      <c r="DX29" s="1">
        <v>0</v>
      </c>
      <c r="DY29" s="1">
        <v>7542</v>
      </c>
      <c r="DZ29" s="1">
        <v>0</v>
      </c>
      <c r="EA29" s="1">
        <v>0</v>
      </c>
      <c r="EB29" s="1">
        <v>0</v>
      </c>
      <c r="EC29" s="1">
        <v>3477127.1581000001</v>
      </c>
      <c r="ED29" s="1">
        <v>0</v>
      </c>
      <c r="EE29" s="1">
        <v>1969274.9413999999</v>
      </c>
      <c r="EF29" s="1">
        <v>0</v>
      </c>
      <c r="EG29" s="1">
        <v>8547043.5795000009</v>
      </c>
      <c r="EH29" s="1">
        <v>0</v>
      </c>
      <c r="EI29" s="1">
        <v>4057943.4015000002</v>
      </c>
    </row>
    <row r="30" spans="1:255" s="1" customFormat="1" hidden="1" x14ac:dyDescent="0.3"/>
    <row r="31" spans="1:255" s="1" customFormat="1" hidden="1" x14ac:dyDescent="0.3">
      <c r="E31" s="57">
        <f>+E29-E16</f>
        <v>-2435147.1900000013</v>
      </c>
      <c r="F31" s="57">
        <f t="shared" ref="F31:BQ31" si="45">+F29-F16</f>
        <v>-18314211.4562</v>
      </c>
      <c r="G31" s="57">
        <f t="shared" si="45"/>
        <v>-5551181.9336999953</v>
      </c>
      <c r="H31" s="57">
        <f t="shared" si="45"/>
        <v>-97.813708944239281</v>
      </c>
      <c r="I31" s="57">
        <f t="shared" si="45"/>
        <v>-89.66256653221933</v>
      </c>
      <c r="J31" s="57">
        <f t="shared" si="45"/>
        <v>-47672.137000000104</v>
      </c>
      <c r="K31" s="57">
        <f t="shared" si="45"/>
        <v>-3020123.3021666668</v>
      </c>
      <c r="L31" s="57">
        <f t="shared" si="45"/>
        <v>-945347.54969999986</v>
      </c>
      <c r="M31" s="57">
        <f t="shared" si="45"/>
        <v>-134653.62609999982</v>
      </c>
      <c r="N31" s="57">
        <f t="shared" si="45"/>
        <v>-113.54945639602734</v>
      </c>
      <c r="O31" s="57">
        <f t="shared" si="45"/>
        <v>-104.08700169635839</v>
      </c>
      <c r="P31" s="57">
        <f t="shared" si="45"/>
        <v>-612831.59999999986</v>
      </c>
      <c r="Q31" s="57">
        <f t="shared" si="45"/>
        <v>-561762.29999999981</v>
      </c>
      <c r="R31" s="57">
        <f t="shared" si="45"/>
        <v>-396238.52840000007</v>
      </c>
      <c r="S31" s="57">
        <f t="shared" si="45"/>
        <v>-70.53490923118197</v>
      </c>
      <c r="T31" s="57">
        <f t="shared" si="45"/>
        <v>-64.657000128583476</v>
      </c>
      <c r="U31" s="57">
        <f t="shared" si="45"/>
        <v>0</v>
      </c>
      <c r="V31" s="57">
        <f t="shared" si="45"/>
        <v>-33216.058333333334</v>
      </c>
      <c r="W31" s="57">
        <f t="shared" si="45"/>
        <v>-5362.7400000000016</v>
      </c>
      <c r="X31" s="57">
        <f t="shared" si="45"/>
        <v>-95.934702065542098</v>
      </c>
      <c r="Y31" s="57">
        <f t="shared" si="45"/>
        <v>-87.940143560080259</v>
      </c>
      <c r="Z31" s="57">
        <f t="shared" si="45"/>
        <v>0</v>
      </c>
      <c r="AA31" s="57">
        <f t="shared" si="45"/>
        <v>-73345.616666666669</v>
      </c>
      <c r="AB31" s="57">
        <f t="shared" si="45"/>
        <v>-20893.7114</v>
      </c>
      <c r="AC31" s="57">
        <f t="shared" si="45"/>
        <v>-140.75817546015588</v>
      </c>
      <c r="AD31" s="57">
        <f t="shared" si="45"/>
        <v>-129.02832750514287</v>
      </c>
      <c r="AE31" s="57">
        <f t="shared" si="45"/>
        <v>-496582.49999999977</v>
      </c>
      <c r="AF31" s="57">
        <f t="shared" si="45"/>
        <v>-455200.62499999977</v>
      </c>
      <c r="AG31" s="57">
        <f t="shared" si="45"/>
        <v>-261132.85</v>
      </c>
      <c r="AH31" s="57">
        <f t="shared" si="45"/>
        <v>-57.366540302970833</v>
      </c>
      <c r="AI31" s="57">
        <f t="shared" si="45"/>
        <v>-52.585995277723264</v>
      </c>
      <c r="AJ31" s="57">
        <f t="shared" si="45"/>
        <v>0</v>
      </c>
      <c r="AK31" s="57">
        <f t="shared" si="45"/>
        <v>-1375356.6750000003</v>
      </c>
      <c r="AL31" s="57">
        <f t="shared" si="45"/>
        <v>-421543.34009999991</v>
      </c>
      <c r="AM31" s="57">
        <f t="shared" si="45"/>
        <v>-103.07323361047413</v>
      </c>
      <c r="AN31" s="57">
        <f t="shared" si="45"/>
        <v>-94.483797476267966</v>
      </c>
      <c r="AO31" s="57">
        <f t="shared" si="45"/>
        <v>0</v>
      </c>
      <c r="AP31" s="57">
        <f t="shared" si="45"/>
        <v>-43928.866666666669</v>
      </c>
      <c r="AQ31" s="57">
        <f t="shared" si="45"/>
        <v>-11217.272400000009</v>
      </c>
      <c r="AR31" s="57">
        <f t="shared" si="45"/>
        <v>-149.97150689068542</v>
      </c>
      <c r="AS31" s="57">
        <f t="shared" si="45"/>
        <v>-137.47388131646164</v>
      </c>
      <c r="AT31" s="57">
        <f t="shared" si="45"/>
        <v>0</v>
      </c>
      <c r="AU31" s="57">
        <f t="shared" si="45"/>
        <v>-46200</v>
      </c>
      <c r="AV31" s="57">
        <f t="shared" si="45"/>
        <v>-5553.1000000000058</v>
      </c>
      <c r="AW31" s="57">
        <f t="shared" si="45"/>
        <v>-123.40443722943724</v>
      </c>
      <c r="AX31" s="57">
        <f t="shared" si="45"/>
        <v>-113.12073412698413</v>
      </c>
      <c r="AY31" s="57">
        <f t="shared" si="45"/>
        <v>0</v>
      </c>
      <c r="AZ31" s="57">
        <f t="shared" si="45"/>
        <v>0</v>
      </c>
      <c r="BA31" s="57">
        <f t="shared" si="45"/>
        <v>0</v>
      </c>
      <c r="BB31" s="57">
        <f t="shared" si="45"/>
        <v>0</v>
      </c>
      <c r="BC31" s="57">
        <f t="shared" si="45"/>
        <v>0</v>
      </c>
      <c r="BD31" s="57">
        <f t="shared" si="45"/>
        <v>0</v>
      </c>
      <c r="BE31" s="57">
        <f t="shared" si="45"/>
        <v>-118210.39500000142</v>
      </c>
      <c r="BF31" s="57">
        <f t="shared" si="45"/>
        <v>-8510703.5062499996</v>
      </c>
      <c r="BG31" s="57">
        <f t="shared" si="45"/>
        <v>-1532012.0500000007</v>
      </c>
      <c r="BH31" s="57">
        <f t="shared" si="45"/>
        <v>0</v>
      </c>
      <c r="BI31" s="57">
        <f t="shared" si="45"/>
        <v>-19296.474999999999</v>
      </c>
      <c r="BJ31" s="57">
        <f t="shared" si="45"/>
        <v>-6361.507999999998</v>
      </c>
      <c r="BK31" s="57">
        <f t="shared" si="45"/>
        <v>0</v>
      </c>
      <c r="BL31" s="57">
        <f t="shared" si="45"/>
        <v>0</v>
      </c>
      <c r="BM31" s="57">
        <f t="shared" si="45"/>
        <v>0</v>
      </c>
      <c r="BN31" s="57">
        <f t="shared" si="45"/>
        <v>0</v>
      </c>
      <c r="BO31" s="57">
        <f t="shared" si="45"/>
        <v>0</v>
      </c>
      <c r="BP31" s="57">
        <f t="shared" si="45"/>
        <v>0</v>
      </c>
      <c r="BQ31" s="57">
        <f t="shared" si="45"/>
        <v>0</v>
      </c>
      <c r="BR31" s="57">
        <f t="shared" ref="BR31:EC31" si="46">+BR29-BR16</f>
        <v>-333545.02500000002</v>
      </c>
      <c r="BS31" s="57">
        <f t="shared" si="46"/>
        <v>-88023.674300000013</v>
      </c>
      <c r="BT31" s="57">
        <f t="shared" si="46"/>
        <v>-116.01934668340503</v>
      </c>
      <c r="BU31" s="57">
        <f t="shared" si="46"/>
        <v>-106.35106779312129</v>
      </c>
      <c r="BV31" s="57">
        <f t="shared" si="46"/>
        <v>0</v>
      </c>
      <c r="BW31" s="57">
        <f t="shared" si="46"/>
        <v>-235488.91666666666</v>
      </c>
      <c r="BX31" s="57">
        <f t="shared" si="46"/>
        <v>-70128.389599999966</v>
      </c>
      <c r="BY31" s="57">
        <f t="shared" si="46"/>
        <v>0</v>
      </c>
      <c r="BZ31" s="57">
        <f t="shared" si="46"/>
        <v>-51468.541666666664</v>
      </c>
      <c r="CA31" s="57">
        <f t="shared" si="46"/>
        <v>-7543.8429999999935</v>
      </c>
      <c r="CB31" s="57">
        <f t="shared" si="46"/>
        <v>0</v>
      </c>
      <c r="CC31" s="57">
        <f t="shared" si="46"/>
        <v>-4766.666666666667</v>
      </c>
      <c r="CD31" s="57">
        <f t="shared" si="46"/>
        <v>-643.29199999999946</v>
      </c>
      <c r="CE31" s="57">
        <f t="shared" si="46"/>
        <v>0</v>
      </c>
      <c r="CF31" s="57">
        <f t="shared" si="46"/>
        <v>-41820.9</v>
      </c>
      <c r="CG31" s="57">
        <f t="shared" si="46"/>
        <v>-9708.1496999999945</v>
      </c>
      <c r="CH31" s="57">
        <f t="shared" si="46"/>
        <v>0</v>
      </c>
      <c r="CI31" s="57">
        <f t="shared" si="46"/>
        <v>0</v>
      </c>
      <c r="CJ31" s="57">
        <f t="shared" si="46"/>
        <v>0</v>
      </c>
      <c r="CK31" s="57">
        <f t="shared" si="46"/>
        <v>0</v>
      </c>
      <c r="CL31" s="57">
        <f t="shared" si="46"/>
        <v>-14082.016666666666</v>
      </c>
      <c r="CM31" s="57">
        <f t="shared" si="46"/>
        <v>-4162.4199999999964</v>
      </c>
      <c r="CN31" s="57">
        <f t="shared" si="46"/>
        <v>0</v>
      </c>
      <c r="CO31" s="57">
        <f t="shared" si="46"/>
        <v>0</v>
      </c>
      <c r="CP31" s="57">
        <f t="shared" si="46"/>
        <v>0</v>
      </c>
      <c r="CQ31" s="57">
        <f t="shared" si="46"/>
        <v>0</v>
      </c>
      <c r="CR31" s="57">
        <f t="shared" si="46"/>
        <v>-499296.23333333328</v>
      </c>
      <c r="CS31" s="57">
        <f t="shared" si="46"/>
        <v>-153366.81979999994</v>
      </c>
      <c r="CT31" s="57">
        <f t="shared" si="46"/>
        <v>0</v>
      </c>
      <c r="CU31" s="57">
        <f t="shared" si="46"/>
        <v>-266248.85833333334</v>
      </c>
      <c r="CV31" s="57">
        <f t="shared" si="46"/>
        <v>-99993.501799999969</v>
      </c>
      <c r="CW31" s="57">
        <f t="shared" si="46"/>
        <v>-98.40374754658572</v>
      </c>
      <c r="CX31" s="57">
        <f t="shared" si="46"/>
        <v>0</v>
      </c>
      <c r="CY31" s="57">
        <f t="shared" si="46"/>
        <v>-17416.666666666664</v>
      </c>
      <c r="CZ31" s="57">
        <f t="shared" si="46"/>
        <v>-7328.4416000000056</v>
      </c>
      <c r="DA31" s="57">
        <f t="shared" si="46"/>
        <v>0</v>
      </c>
      <c r="DB31" s="57">
        <f t="shared" si="46"/>
        <v>-3300</v>
      </c>
      <c r="DC31" s="57">
        <f t="shared" si="46"/>
        <v>-88504.637600000002</v>
      </c>
      <c r="DD31" s="57">
        <f t="shared" si="46"/>
        <v>0</v>
      </c>
      <c r="DE31" s="57">
        <f t="shared" si="46"/>
        <v>-22423.500000000004</v>
      </c>
      <c r="DF31" s="57">
        <f t="shared" si="46"/>
        <v>0</v>
      </c>
      <c r="DG31" s="57">
        <f t="shared" si="46"/>
        <v>-47672.137000000002</v>
      </c>
      <c r="DH31" s="57">
        <f t="shared" si="46"/>
        <v>-139317.5355</v>
      </c>
      <c r="DI31" s="57">
        <f t="shared" si="46"/>
        <v>-72563.094999999972</v>
      </c>
      <c r="DJ31" s="57">
        <f t="shared" si="46"/>
        <v>0</v>
      </c>
      <c r="DK31" s="57">
        <f t="shared" si="46"/>
        <v>-165882.53199999966</v>
      </c>
      <c r="DL31" s="57">
        <f t="shared" si="46"/>
        <v>-11586628.800083335</v>
      </c>
      <c r="DM31" s="57">
        <f t="shared" si="46"/>
        <v>-2487883.5276999995</v>
      </c>
      <c r="DN31" s="57">
        <f t="shared" si="46"/>
        <v>0</v>
      </c>
      <c r="DO31" s="57">
        <f t="shared" si="46"/>
        <v>-45833.333333333336</v>
      </c>
      <c r="DP31" s="57">
        <f t="shared" si="46"/>
        <v>0</v>
      </c>
      <c r="DQ31" s="57">
        <f t="shared" si="46"/>
        <v>-2269264.6580000008</v>
      </c>
      <c r="DR31" s="57">
        <f t="shared" si="46"/>
        <v>-6678586.8227833332</v>
      </c>
      <c r="DS31" s="57">
        <f t="shared" si="46"/>
        <v>-3063081.9810000006</v>
      </c>
      <c r="DT31" s="57">
        <f t="shared" si="46"/>
        <v>0</v>
      </c>
      <c r="DU31" s="57">
        <f t="shared" si="46"/>
        <v>0</v>
      </c>
      <c r="DV31" s="57">
        <f t="shared" si="46"/>
        <v>0</v>
      </c>
      <c r="DW31" s="57">
        <f t="shared" si="46"/>
        <v>0</v>
      </c>
      <c r="DX31" s="57">
        <f t="shared" si="46"/>
        <v>-3162.5</v>
      </c>
      <c r="DY31" s="57">
        <f t="shared" si="46"/>
        <v>-216.42500000000018</v>
      </c>
      <c r="DZ31" s="57">
        <f t="shared" si="46"/>
        <v>0</v>
      </c>
      <c r="EA31" s="57">
        <f t="shared" si="46"/>
        <v>0</v>
      </c>
      <c r="EB31" s="57">
        <f t="shared" si="46"/>
        <v>0</v>
      </c>
      <c r="EC31" s="57">
        <f t="shared" si="46"/>
        <v>-39159.999999999534</v>
      </c>
      <c r="ED31" s="57">
        <f t="shared" ref="ED31:EI31" si="47">+ED29-ED16</f>
        <v>-3223263.2282583336</v>
      </c>
      <c r="EE31" s="57">
        <f t="shared" si="47"/>
        <v>-276957.65500000026</v>
      </c>
      <c r="EF31" s="57">
        <f t="shared" si="47"/>
        <v>0</v>
      </c>
      <c r="EG31" s="57">
        <f t="shared" si="47"/>
        <v>-2308424.657999998</v>
      </c>
      <c r="EH31" s="57">
        <f t="shared" si="47"/>
        <v>-9950845.8843750004</v>
      </c>
      <c r="EI31" s="57">
        <f t="shared" si="47"/>
        <v>-3340256.0610000002</v>
      </c>
    </row>
    <row r="32" spans="1:255" s="1" customFormat="1" hidden="1" x14ac:dyDescent="0.3"/>
    <row r="33" spans="1:254" s="1" customFormat="1" x14ac:dyDescent="0.3"/>
    <row r="34" spans="1:254" s="112" customFormat="1" ht="42" customHeight="1" x14ac:dyDescent="0.2">
      <c r="A34" s="111"/>
      <c r="B34" s="111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07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  <c r="HJ34" s="111"/>
      <c r="HK34" s="111"/>
      <c r="HL34" s="111"/>
      <c r="HM34" s="111"/>
      <c r="HN34" s="111"/>
      <c r="HO34" s="111"/>
      <c r="HP34" s="111"/>
      <c r="HQ34" s="111"/>
      <c r="HR34" s="111"/>
      <c r="HS34" s="111"/>
      <c r="HT34" s="111"/>
      <c r="HU34" s="111"/>
      <c r="HV34" s="111"/>
      <c r="HW34" s="111"/>
      <c r="HX34" s="111"/>
      <c r="HY34" s="111"/>
      <c r="HZ34" s="111"/>
      <c r="IA34" s="111"/>
      <c r="IB34" s="111"/>
      <c r="IC34" s="111"/>
      <c r="ID34" s="111"/>
      <c r="IE34" s="111"/>
      <c r="IF34" s="111"/>
      <c r="IG34" s="111"/>
      <c r="IH34" s="111"/>
      <c r="II34" s="111"/>
      <c r="IJ34" s="111"/>
      <c r="IK34" s="111"/>
      <c r="IL34" s="111"/>
      <c r="IM34" s="111"/>
      <c r="IN34" s="111"/>
      <c r="IO34" s="111"/>
      <c r="IP34" s="111"/>
      <c r="IQ34" s="111"/>
      <c r="IR34" s="111"/>
      <c r="IS34" s="111"/>
      <c r="IT34" s="111"/>
    </row>
    <row r="35" spans="1:254" s="1" customFormat="1" x14ac:dyDescent="0.3"/>
    <row r="36" spans="1:254" s="1" customFormat="1" x14ac:dyDescent="0.3"/>
    <row r="37" spans="1:254" s="1" customFormat="1" x14ac:dyDescent="0.3">
      <c r="K37" s="116"/>
    </row>
    <row r="38" spans="1:254" s="1" customFormat="1" x14ac:dyDescent="0.3">
      <c r="K38" s="116"/>
    </row>
    <row r="39" spans="1:254" s="1" customFormat="1" x14ac:dyDescent="0.3">
      <c r="K39" s="116"/>
    </row>
    <row r="40" spans="1:254" s="1" customFormat="1" x14ac:dyDescent="0.3">
      <c r="K40" s="116"/>
    </row>
    <row r="41" spans="1:254" s="1" customFormat="1" x14ac:dyDescent="0.3">
      <c r="K41" s="116"/>
    </row>
    <row r="42" spans="1:254" s="1" customFormat="1" x14ac:dyDescent="0.3"/>
    <row r="43" spans="1:254" s="1" customFormat="1" x14ac:dyDescent="0.3"/>
    <row r="44" spans="1:254" s="1" customFormat="1" x14ac:dyDescent="0.3"/>
    <row r="45" spans="1:254" s="1" customFormat="1" x14ac:dyDescent="0.3"/>
    <row r="46" spans="1:254" s="1" customFormat="1" x14ac:dyDescent="0.3"/>
    <row r="47" spans="1:254" s="1" customFormat="1" x14ac:dyDescent="0.3"/>
    <row r="48" spans="1:25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AV12:AV14" name="Range4_4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" name="Range5_8_1_1_1_1_1_1_1_1_1_1_1"/>
    <protectedRange sqref="DJ13" name="Range5_1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</protectedRanges>
  <mergeCells count="191">
    <mergeCell ref="EG7:EG8"/>
    <mergeCell ref="EH7:EH8"/>
    <mergeCell ref="EI7:EI8"/>
    <mergeCell ref="EA7:EA8"/>
    <mergeCell ref="EB7:EB8"/>
    <mergeCell ref="EC7:EC8"/>
    <mergeCell ref="ED7:ED8"/>
    <mergeCell ref="EE7:EE8"/>
    <mergeCell ref="EF7:EF8"/>
    <mergeCell ref="DU7:DU8"/>
    <mergeCell ref="DV7:DV8"/>
    <mergeCell ref="DW7:DW8"/>
    <mergeCell ref="DX7:DX8"/>
    <mergeCell ref="DY7:DY8"/>
    <mergeCell ref="DZ7:DZ8"/>
    <mergeCell ref="DO7:DO8"/>
    <mergeCell ref="DP7:DP8"/>
    <mergeCell ref="DQ7:DQ8"/>
    <mergeCell ref="DR7:DR8"/>
    <mergeCell ref="DS7:DS8"/>
    <mergeCell ref="DT7:DT8"/>
    <mergeCell ref="DI7:DI8"/>
    <mergeCell ref="DJ7:DJ8"/>
    <mergeCell ref="DK7:DK8"/>
    <mergeCell ref="DL7:DL8"/>
    <mergeCell ref="DM7:DM8"/>
    <mergeCell ref="DN7:DN8"/>
    <mergeCell ref="DC7:DC8"/>
    <mergeCell ref="DD7:DD8"/>
    <mergeCell ref="DE7:DE8"/>
    <mergeCell ref="DF7:DF8"/>
    <mergeCell ref="DG7:DG8"/>
    <mergeCell ref="DH7:DH8"/>
    <mergeCell ref="CW7:CW8"/>
    <mergeCell ref="CX7:CX8"/>
    <mergeCell ref="CY7:CY8"/>
    <mergeCell ref="CZ7:CZ8"/>
    <mergeCell ref="DA7:DA8"/>
    <mergeCell ref="DB7:DB8"/>
    <mergeCell ref="CQ7:CQ8"/>
    <mergeCell ref="CR7:CR8"/>
    <mergeCell ref="CS7:CS8"/>
    <mergeCell ref="CT7:CT8"/>
    <mergeCell ref="CU7:CU8"/>
    <mergeCell ref="CV7:CV8"/>
    <mergeCell ref="CK7:CK8"/>
    <mergeCell ref="CL7:CL8"/>
    <mergeCell ref="CM7:CM8"/>
    <mergeCell ref="CN7:CN8"/>
    <mergeCell ref="CO7:CO8"/>
    <mergeCell ref="CP7:CP8"/>
    <mergeCell ref="CE7:CE8"/>
    <mergeCell ref="CF7:CF8"/>
    <mergeCell ref="CG7:CG8"/>
    <mergeCell ref="CH7:CH8"/>
    <mergeCell ref="CI7:CI8"/>
    <mergeCell ref="CJ7:CJ8"/>
    <mergeCell ref="BY7:BY8"/>
    <mergeCell ref="BZ7:BZ8"/>
    <mergeCell ref="CA7:CA8"/>
    <mergeCell ref="CB7:CB8"/>
    <mergeCell ref="CC7:CC8"/>
    <mergeCell ref="CD7:CD8"/>
    <mergeCell ref="BS7:BS8"/>
    <mergeCell ref="BT7:BT8"/>
    <mergeCell ref="BU7:BU8"/>
    <mergeCell ref="BV7:BV8"/>
    <mergeCell ref="BW7:BW8"/>
    <mergeCell ref="BX7:BX8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H7:AH8"/>
    <mergeCell ref="W7:W8"/>
    <mergeCell ref="X7:X8"/>
    <mergeCell ref="Y7:Y8"/>
    <mergeCell ref="Z7:Z8"/>
    <mergeCell ref="AA7:AA8"/>
    <mergeCell ref="AB7:AB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DW6:DY6"/>
    <mergeCell ref="DZ6:EB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BV6:BX6"/>
    <mergeCell ref="DT5:DV6"/>
    <mergeCell ref="DW5:EE5"/>
    <mergeCell ref="Q7:Q8"/>
    <mergeCell ref="DN5:DS5"/>
    <mergeCell ref="CQ6:CS6"/>
    <mergeCell ref="CT6:CW6"/>
    <mergeCell ref="CX6:CZ6"/>
    <mergeCell ref="DN6:DP6"/>
    <mergeCell ref="P6:T6"/>
    <mergeCell ref="U6:Y6"/>
    <mergeCell ref="Z6:AD6"/>
    <mergeCell ref="AE6:AI6"/>
    <mergeCell ref="AJ6:AN6"/>
    <mergeCell ref="AO6:AS6"/>
    <mergeCell ref="AT6:AX6"/>
    <mergeCell ref="AY6:BA6"/>
    <mergeCell ref="CH5:CP5"/>
    <mergeCell ref="DQ6:DS6"/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CQ5:CZ5"/>
    <mergeCell ref="DA5:DC6"/>
    <mergeCell ref="DD5:DF6"/>
    <mergeCell ref="DG5:DI6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5" master="">
    <arrUserId title="Range4_1_1_1_2_1_1_2_1_1_1_1_1_1_1_1_1_1_1_1_1_1_1_1_1_1_1_1" rangeCreator="" othersAccessPermission="edit"/>
    <arrUserId title="Range4_2_1_1_2_1_1_2_1_1_1_1_1_1_1_1_1_1_1_1_1_1_1_1_1_1_1_1" rangeCreator="" othersAccessPermission="edit"/>
    <arrUserId title="Range4_4_1_1_2_1_1_2_1_1_1_1_1_1_1_1_1_1_1_1_1_1_1_1_1_1_1_1" rangeCreator="" othersAccessPermission="edit"/>
    <arrUserId title="Range5_1_1_1_2_1_1_2_1_1_1_1_1_1_1_1_1_1_1_1_1_1_1_1_1_1_1_1_1" rangeCreator="" othersAccessPermission="edit"/>
    <arrUserId title="Range5_2_1_1_2_1_1_2_1_1_1_1_1_1_1_1_1_1_1_1_1_1_1_1_1_1_1_1" rangeCreator="" othersAccessPermission="edit"/>
    <arrUserId title="Range5_1_1_1_2_1_1_1_1_1_1_1_1_1_1_1_1_1_1_1_1_1_1_1_1_1_1" rangeCreator="" othersAccessPermission="edit"/>
    <arrUserId title="Range5_2_1_1_2_1_1_1_1_1_1_1_1_1_1_1_1_1_1_1_1_1_1_1_1_1_1" rangeCreator="" othersAccessPermission="edit"/>
    <arrUserId title="Range5_3_1_1_1_1_1_1_1_1_1_1" rangeCreator="" othersAccessPermission="edit"/>
    <arrUserId title="Range5_8_1_1_1_1_1_1_1_1_1_1_1" rangeCreator="" othersAccessPermission="edit"/>
    <arrUserId title="Range5_11_1_1_1_1_1_1_1_1_1_1" rangeCreator="" othersAccessPermission="edit"/>
    <arrUserId title="Range5_12_1_1_1_1_1_1_1_1_1_1_1" rangeCreator="" othersAccessPermission="edit"/>
    <arrUserId title="Range5_14_1_1_1_1_1_1_1_1_1_1" rangeCreator="" othersAccessPermission="edit"/>
    <arrUserId title="Range4_2_1_1_2_1_1_1_1_1_1_1_1_1_1" rangeCreator="" othersAccessPermission="edit"/>
    <arrUserId title="Range1_1" rangeCreator="" othersAccessPermission="edit"/>
    <arrUserId title="Range1_1_1_1" rangeCreator="" othersAccessPermission="edit"/>
    <arrUserId title="Range4_1_1" rangeCreator="" othersAccessPermission="edit"/>
    <arrUserId title="Range4_1_2" rangeCreator="" othersAccessPermission="edit"/>
    <arrUserId title="Range4_1_3" rangeCreator="" othersAccessPermission="edit"/>
    <arrUserId title="Range4_1_4" rangeCreator="" othersAccessPermission="edit"/>
    <arrUserId title="Range4_1_5" rangeCreator="" othersAccessPermission="edit"/>
    <arrUserId title="Range4_1_6" rangeCreator="" othersAccessPermission="edit"/>
    <arrUserId title="Range4_1_7" rangeCreator="" othersAccessPermission="edit"/>
    <arrUserId title="Range4_1_8" rangeCreator="" othersAccessPermission="edit"/>
    <arrUserId title="Range5_1" rangeCreator="" othersAccessPermission="edit"/>
    <arrUserId title="Range5_1_1" rangeCreator="" othersAccessPermission="edit"/>
    <arrUserId title="Range5_1_2" rangeCreator="" othersAccessPermission="edit"/>
    <arrUserId title="Range5_1_3" rangeCreator="" othersAccessPermission="edit"/>
    <arrUserId title="Range5_1_4" rangeCreator="" othersAccessPermission="edit"/>
    <arrUserId title="Range5_1_5" rangeCreator="" othersAccessPermission="edit"/>
    <arrUserId title="Range5_1_6" rangeCreator="" othersAccessPermission="edit"/>
    <arrUserId title="Range5_1_7" rangeCreator="" othersAccessPermission="edit"/>
    <arrUserId title="Range5_1_8" rangeCreator="" othersAccessPermission="edit"/>
    <arrUserId title="Range5_1_9" rangeCreator="" othersAccessPermission="edit"/>
    <arrUserId title="Range5_1_10" rangeCreator="" othersAccessPermission="edit"/>
    <arrUserId title="Range5_1_11" rangeCreator="" othersAccessPermission="edit"/>
    <arrUserId title="Range5_1_12" rangeCreator="" othersAccessPermission="edit"/>
    <arrUserId title="Range5_1_13" rangeCreator="" othersAccessPermission="edit"/>
    <arrUserId title="Range5_1_14" rangeCreator="" othersAccessPermission="edit"/>
    <arrUserId title="Range5_1_15" rangeCreator="" othersAccessPermission="edit"/>
    <arrUserId title="Range5_1_16" rangeCreator="" othersAccessPermission="edit"/>
    <arrUserId title="Range5_1_17" rangeCreator="" othersAccessPermission="edit"/>
    <arrUserId title="Range5_1_18" rangeCreator="" othersAccessPermission="edit"/>
    <arrUserId title="Range5_1_19" rangeCreator="" othersAccessPermission="edit"/>
    <arrUserId title="Range5_1_20" rangeCreator="" othersAccessPermission="edit"/>
    <arrUserId title="Range6_1" rangeCreator="" othersAccessPermission="edit"/>
    <arrUserId title="Range6_1_1" rangeCreator="" othersAccessPermission="edit"/>
    <arrUserId title="Range5_1_23" rangeCreator="" othersAccessPermission="edit"/>
    <arrUserId title="Range5_1_24" rangeCreator="" othersAccessPermission="edit"/>
    <arrUserId title="Range6_1_3" rangeCreator="" othersAccessPermission="edit"/>
    <arrUserId title="Range6_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ԳԵՂԱՐՔՈՒՆԻՔԻ (հոկտեմբերի 14 (2</vt:lpstr>
      <vt:lpstr>ԳԵՂԱՐՔՈՒՆԻՔԻ (սեպտեմբեր 30) (2</vt:lpstr>
      <vt:lpstr>ԳԵՂԱՐՔՈՒՆԻՔ (ԴԵԿՏԵՄԲԵՐԻ 25)</vt:lpstr>
      <vt:lpstr>Лист1</vt:lpstr>
      <vt:lpstr>'ԳԵՂԱՐՔՈՒՆԻՔ (ԴԵԿՏԵՄԲԵՐԻ 25)'!Область_печати</vt:lpstr>
      <vt:lpstr>'ԳԵՂԱՐՔՈՒՆԻՔԻ (հոկտեմբերի 14 (2'!Область_печати</vt:lpstr>
      <vt:lpstr>'ԳԵՂԱՐՔՈՒՆԻՔԻ (սեպտեմբեր 30) (2'!Область_печати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keywords>https:/mul2-mta.gov.am/tasks/1169690/oneclick/Ekamut.xlsx?token=44544693d5e87c5bb71ee7c17b8c7857</cp:keywords>
  <cp:lastModifiedBy>RePack by Diakov</cp:lastModifiedBy>
  <cp:lastPrinted>2024-12-23T06:40:21Z</cp:lastPrinted>
  <dcterms:created xsi:type="dcterms:W3CDTF">2006-09-28T05:33:00Z</dcterms:created>
  <dcterms:modified xsi:type="dcterms:W3CDTF">2024-12-25T06:46:35Z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55E01E9372814E459B82D696A1BBE754_12</vt:lpwstr>
  </property>
  <property fmtid="{D5CDD505-2E9C-101B-9397-08002B2CF9AE}" pid="3" name="KSOProductBuildVer">
    <vt:lpwstr>1033-12.2.0.17119</vt:lpwstr>
  </property>
</Properties>
</file>